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aankoop" sheetId="1" r:id="rId1"/>
    <sheet name="gram per tea" sheetId="2" r:id="rId2"/>
    <sheet name="ijking maatlepels" sheetId="3" r:id="rId3"/>
    <sheet name="klad" sheetId="4" r:id="rId4"/>
  </sheets>
  <definedNames>
    <definedName name="_xlnm._FilterDatabase" localSheetId="0" hidden="1">'aankoop'!$A$4:$J$50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<sst xmlns="http://schemas.openxmlformats.org/spreadsheetml/2006/main" count="313" uniqueCount="69">
  <si>
    <t>cc</t>
  </si>
  <si>
    <t>::</t>
  </si>
  <si>
    <t>g</t>
  </si>
  <si>
    <t>zout</t>
  </si>
  <si>
    <t>water</t>
  </si>
  <si>
    <t>1/8</t>
  </si>
  <si>
    <t>1</t>
  </si>
  <si>
    <t>1/4</t>
  </si>
  <si>
    <t>1/2</t>
  </si>
  <si>
    <t>nootmuskaat</t>
  </si>
  <si>
    <t>naam</t>
  </si>
  <si>
    <t>gewicht</t>
  </si>
  <si>
    <t>[g]</t>
  </si>
  <si>
    <t>prijs</t>
  </si>
  <si>
    <t>[Eu]</t>
  </si>
  <si>
    <t>volume</t>
  </si>
  <si>
    <r>
      <t>[Eu.Kg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]</t>
    </r>
  </si>
  <si>
    <t>s.g</t>
  </si>
  <si>
    <r>
      <t>[Kg.m</t>
    </r>
    <r>
      <rPr>
        <b/>
        <vertAlign val="superscript"/>
        <sz val="10"/>
        <rFont val="Arial"/>
        <family val="2"/>
      </rPr>
      <t>-3</t>
    </r>
    <r>
      <rPr>
        <b/>
        <sz val="10"/>
        <rFont val="Arial"/>
        <family val="2"/>
      </rPr>
      <t>]</t>
    </r>
  </si>
  <si>
    <t xml:space="preserve">relatieve </t>
  </si>
  <si>
    <t>fout</t>
  </si>
  <si>
    <t>1Tea</t>
  </si>
  <si>
    <t>Tab</t>
  </si>
  <si>
    <t>Tea</t>
  </si>
  <si>
    <t>Koff</t>
  </si>
  <si>
    <t>datum</t>
  </si>
  <si>
    <t>nieuwe maat</t>
  </si>
  <si>
    <t>oude maat</t>
  </si>
  <si>
    <t>1/8 Tea</t>
  </si>
  <si>
    <t>1 Koff</t>
  </si>
  <si>
    <t>1/4 Tea</t>
  </si>
  <si>
    <t>1/2 Tea</t>
  </si>
  <si>
    <t>1 Tea</t>
  </si>
  <si>
    <t>1 Tab</t>
  </si>
  <si>
    <t>locatie</t>
  </si>
  <si>
    <t>Toko Lam</t>
  </si>
  <si>
    <t>basilicum gedroogd</t>
  </si>
  <si>
    <t>citroenzuur kristal</t>
  </si>
  <si>
    <t>kaneel poeder</t>
  </si>
  <si>
    <t>geelwortel poeder</t>
  </si>
  <si>
    <t>kruidnagel poeder</t>
  </si>
  <si>
    <t>laurier poeder</t>
  </si>
  <si>
    <t>oregano gedroogd</t>
  </si>
  <si>
    <t>paprika poeder</t>
  </si>
  <si>
    <t>peper wit poeder</t>
  </si>
  <si>
    <t>peper zwart poeder</t>
  </si>
  <si>
    <t>rozemarijn poeder</t>
  </si>
  <si>
    <t>steranijs poeder</t>
  </si>
  <si>
    <t>suiker kristal</t>
  </si>
  <si>
    <t>zout kristal</t>
  </si>
  <si>
    <t>galanga poeder</t>
  </si>
  <si>
    <t>fenegriek poeder</t>
  </si>
  <si>
    <t>kardemom poeder</t>
  </si>
  <si>
    <t>kerrie poeder</t>
  </si>
  <si>
    <r>
      <t>[g.tea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]</t>
    </r>
  </si>
  <si>
    <t>[tea]</t>
  </si>
  <si>
    <r>
      <t>[Eu.tea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]</t>
    </r>
  </si>
  <si>
    <t>citroengras poeder</t>
  </si>
  <si>
    <t>chili hot poeder</t>
  </si>
  <si>
    <t>s.g.</t>
  </si>
  <si>
    <t>aarmunt gedroogd</t>
  </si>
  <si>
    <t>Arya market</t>
  </si>
  <si>
    <t>mosterdzaad poeder</t>
  </si>
  <si>
    <t>Vomar</t>
  </si>
  <si>
    <t>aantal</t>
  </si>
  <si>
    <t>korianderzaad poeder</t>
  </si>
  <si>
    <t>komijnzaad poeder</t>
  </si>
  <si>
    <t>gemberwortel poeder</t>
  </si>
  <si>
    <t>gekocht</t>
  </si>
</sst>
</file>

<file path=xl/styles.xml><?xml version="1.0" encoding="utf-8"?>
<styleSheet xmlns="http://schemas.openxmlformats.org/spreadsheetml/2006/main">
  <numFmts count="1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0"/>
    <numFmt numFmtId="165" formatCode="0.0"/>
    <numFmt numFmtId="166" formatCode="dd\ mmm\ yy"/>
    <numFmt numFmtId="167" formatCode="0.000"/>
    <numFmt numFmtId="168" formatCode="0.000000"/>
  </numFmts>
  <fonts count="5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8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medium">
        <color indexed="5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medium">
        <color indexed="53"/>
      </right>
      <top>
        <color indexed="63"/>
      </top>
      <bottom style="medium">
        <color indexed="5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49" fontId="0" fillId="2" borderId="0" xfId="0" applyNumberFormat="1" applyFill="1" applyAlignment="1">
      <alignment horizontal="center"/>
    </xf>
    <xf numFmtId="49" fontId="0" fillId="3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2" fontId="0" fillId="3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49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164" fontId="0" fillId="4" borderId="0" xfId="0" applyNumberFormat="1" applyFill="1" applyAlignment="1">
      <alignment horizontal="center"/>
    </xf>
    <xf numFmtId="164" fontId="0" fillId="5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165" fontId="0" fillId="6" borderId="0" xfId="0" applyNumberFormat="1" applyFill="1" applyAlignment="1">
      <alignment horizontal="center"/>
    </xf>
    <xf numFmtId="49" fontId="0" fillId="6" borderId="0" xfId="0" applyNumberFormat="1" applyFill="1" applyAlignment="1">
      <alignment horizontal="center"/>
    </xf>
    <xf numFmtId="0" fontId="1" fillId="0" borderId="0" xfId="0" applyFont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1" fontId="1" fillId="6" borderId="1" xfId="0" applyNumberFormat="1" applyFont="1" applyFill="1" applyBorder="1" applyAlignment="1">
      <alignment horizontal="center"/>
    </xf>
    <xf numFmtId="1" fontId="1" fillId="6" borderId="2" xfId="0" applyNumberFormat="1" applyFont="1" applyFill="1" applyBorder="1" applyAlignment="1">
      <alignment horizontal="center"/>
    </xf>
    <xf numFmtId="1" fontId="1" fillId="7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1" fontId="0" fillId="3" borderId="5" xfId="0" applyNumberFormat="1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/>
    </xf>
    <xf numFmtId="2" fontId="1" fillId="6" borderId="2" xfId="0" applyNumberFormat="1" applyFont="1" applyFill="1" applyBorder="1" applyAlignment="1">
      <alignment horizontal="center"/>
    </xf>
    <xf numFmtId="2" fontId="1" fillId="7" borderId="0" xfId="0" applyNumberFormat="1" applyFont="1" applyFill="1" applyAlignment="1">
      <alignment horizontal="center"/>
    </xf>
    <xf numFmtId="2" fontId="0" fillId="2" borderId="3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9" fontId="0" fillId="6" borderId="0" xfId="0" applyNumberFormat="1" applyFill="1" applyAlignment="1">
      <alignment horizontal="center"/>
    </xf>
    <xf numFmtId="15" fontId="1" fillId="6" borderId="1" xfId="0" applyNumberFormat="1" applyFont="1" applyFill="1" applyBorder="1" applyAlignment="1">
      <alignment horizontal="center"/>
    </xf>
    <xf numFmtId="15" fontId="1" fillId="6" borderId="2" xfId="0" applyNumberFormat="1" applyFont="1" applyFill="1" applyBorder="1" applyAlignment="1">
      <alignment horizontal="center"/>
    </xf>
    <xf numFmtId="15" fontId="1" fillId="7" borderId="0" xfId="0" applyNumberFormat="1" applyFont="1" applyFill="1" applyAlignment="1">
      <alignment horizontal="center"/>
    </xf>
    <xf numFmtId="166" fontId="0" fillId="2" borderId="3" xfId="0" applyNumberForma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0" fontId="1" fillId="6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" fillId="6" borderId="0" xfId="0" applyFont="1" applyFill="1" applyBorder="1" applyAlignment="1">
      <alignment horizontal="center"/>
    </xf>
    <xf numFmtId="15" fontId="1" fillId="6" borderId="0" xfId="0" applyNumberFormat="1" applyFont="1" applyFill="1" applyBorder="1" applyAlignment="1">
      <alignment horizontal="center"/>
    </xf>
    <xf numFmtId="2" fontId="1" fillId="6" borderId="0" xfId="0" applyNumberFormat="1" applyFont="1" applyFill="1" applyBorder="1" applyAlignment="1">
      <alignment horizontal="center"/>
    </xf>
    <xf numFmtId="1" fontId="1" fillId="6" borderId="0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2" fontId="0" fillId="7" borderId="0" xfId="0" applyNumberFormat="1" applyFill="1" applyAlignment="1">
      <alignment horizontal="center"/>
    </xf>
    <xf numFmtId="2" fontId="1" fillId="6" borderId="6" xfId="0" applyNumberFormat="1" applyFont="1" applyFill="1" applyBorder="1" applyAlignment="1">
      <alignment horizontal="center"/>
    </xf>
    <xf numFmtId="2" fontId="1" fillId="6" borderId="7" xfId="0" applyNumberFormat="1" applyFont="1" applyFill="1" applyBorder="1" applyAlignment="1">
      <alignment horizontal="center"/>
    </xf>
    <xf numFmtId="2" fontId="3" fillId="6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1" fillId="6" borderId="6" xfId="0" applyFont="1" applyFill="1" applyBorder="1" applyAlignment="1">
      <alignment horizontal="center"/>
    </xf>
    <xf numFmtId="1" fontId="1" fillId="6" borderId="6" xfId="0" applyNumberFormat="1" applyFont="1" applyFill="1" applyBorder="1" applyAlignment="1">
      <alignment horizontal="center"/>
    </xf>
    <xf numFmtId="1" fontId="1" fillId="6" borderId="7" xfId="0" applyNumberFormat="1" applyFont="1" applyFill="1" applyBorder="1" applyAlignment="1">
      <alignment horizontal="center"/>
    </xf>
    <xf numFmtId="1" fontId="0" fillId="7" borderId="0" xfId="0" applyNumberFormat="1" applyFill="1" applyAlignment="1">
      <alignment horizontal="center"/>
    </xf>
    <xf numFmtId="1" fontId="0" fillId="3" borderId="0" xfId="0" applyNumberFormat="1" applyFill="1" applyAlignment="1">
      <alignment horizontal="center"/>
    </xf>
    <xf numFmtId="1" fontId="0" fillId="0" borderId="0" xfId="0" applyNumberFormat="1" applyAlignment="1">
      <alignment/>
    </xf>
    <xf numFmtId="165" fontId="1" fillId="6" borderId="6" xfId="0" applyNumberFormat="1" applyFont="1" applyFill="1" applyBorder="1" applyAlignment="1">
      <alignment horizontal="center"/>
    </xf>
    <xf numFmtId="165" fontId="1" fillId="6" borderId="7" xfId="0" applyNumberFormat="1" applyFont="1" applyFill="1" applyBorder="1" applyAlignment="1">
      <alignment horizontal="center"/>
    </xf>
    <xf numFmtId="165" fontId="0" fillId="7" borderId="0" xfId="0" applyNumberFormat="1" applyFill="1" applyAlignment="1">
      <alignment horizontal="center"/>
    </xf>
    <xf numFmtId="165" fontId="0" fillId="3" borderId="0" xfId="0" applyNumberFormat="1" applyFill="1" applyAlignment="1">
      <alignment horizontal="center"/>
    </xf>
    <xf numFmtId="165" fontId="0" fillId="0" borderId="0" xfId="0" applyNumberFormat="1" applyAlignment="1">
      <alignment/>
    </xf>
    <xf numFmtId="2" fontId="0" fillId="4" borderId="8" xfId="0" applyNumberFormat="1" applyFill="1" applyBorder="1" applyAlignment="1">
      <alignment horizontal="center"/>
    </xf>
    <xf numFmtId="0" fontId="1" fillId="6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pane ySplit="4" topLeftCell="BM5" activePane="bottomLeft" state="frozen"/>
      <selection pane="topLeft" activeCell="A1" sqref="A1"/>
      <selection pane="bottomLeft" activeCell="E51" sqref="E51"/>
    </sheetView>
  </sheetViews>
  <sheetFormatPr defaultColWidth="9.140625" defaultRowHeight="12.75"/>
  <cols>
    <col min="1" max="1" width="18.7109375" style="0" bestFit="1" customWidth="1"/>
    <col min="2" max="2" width="9.140625" style="41" customWidth="1"/>
    <col min="3" max="3" width="11.140625" style="0" bestFit="1" customWidth="1"/>
    <col min="4" max="4" width="5.00390625" style="8" customWidth="1"/>
    <col min="5" max="5" width="8.140625" style="26" customWidth="1"/>
    <col min="6" max="6" width="7.7109375" style="1" bestFit="1" customWidth="1"/>
    <col min="7" max="7" width="8.57421875" style="8" bestFit="1" customWidth="1"/>
    <col min="8" max="8" width="8.00390625" style="26" bestFit="1" customWidth="1"/>
    <col min="9" max="9" width="9.00390625" style="8" bestFit="1" customWidth="1"/>
    <col min="10" max="10" width="8.140625" style="8" bestFit="1" customWidth="1"/>
    <col min="12" max="12" width="9.140625" style="54" customWidth="1"/>
  </cols>
  <sheetData>
    <row r="1" spans="1:12" s="19" customFormat="1" ht="12.75">
      <c r="A1" s="20" t="s">
        <v>10</v>
      </c>
      <c r="B1" s="37" t="s">
        <v>25</v>
      </c>
      <c r="C1" s="20" t="s">
        <v>34</v>
      </c>
      <c r="D1" s="31" t="s">
        <v>13</v>
      </c>
      <c r="E1" s="23" t="s">
        <v>11</v>
      </c>
      <c r="F1" s="20" t="s">
        <v>15</v>
      </c>
      <c r="G1" s="31" t="s">
        <v>13</v>
      </c>
      <c r="H1" s="23" t="s">
        <v>17</v>
      </c>
      <c r="I1" s="31" t="s">
        <v>13</v>
      </c>
      <c r="J1" s="31" t="s">
        <v>11</v>
      </c>
      <c r="L1" s="53"/>
    </row>
    <row r="2" spans="1:12" s="19" customFormat="1" ht="14.25">
      <c r="A2" s="21"/>
      <c r="B2" s="38"/>
      <c r="C2" s="21"/>
      <c r="D2" s="32" t="s">
        <v>14</v>
      </c>
      <c r="E2" s="24" t="s">
        <v>12</v>
      </c>
      <c r="F2" s="21" t="s">
        <v>55</v>
      </c>
      <c r="G2" s="32" t="s">
        <v>16</v>
      </c>
      <c r="H2" s="24" t="s">
        <v>18</v>
      </c>
      <c r="I2" s="32" t="s">
        <v>56</v>
      </c>
      <c r="J2" s="32" t="s">
        <v>54</v>
      </c>
      <c r="L2" s="53"/>
    </row>
    <row r="3" spans="1:12" s="19" customFormat="1" ht="12.75">
      <c r="A3" s="44"/>
      <c r="B3" s="45"/>
      <c r="C3" s="44"/>
      <c r="D3" s="46"/>
      <c r="E3" s="47"/>
      <c r="F3" s="44"/>
      <c r="G3" s="46"/>
      <c r="H3" s="52">
        <v>4.8</v>
      </c>
      <c r="I3" s="46"/>
      <c r="J3" s="46"/>
      <c r="L3" s="53"/>
    </row>
    <row r="4" spans="1:12" s="19" customFormat="1" ht="12.75">
      <c r="A4" s="22"/>
      <c r="B4" s="39"/>
      <c r="C4" s="22"/>
      <c r="D4" s="33"/>
      <c r="E4" s="25"/>
      <c r="F4" s="22"/>
      <c r="G4" s="33"/>
      <c r="H4" s="25"/>
      <c r="I4" s="33"/>
      <c r="J4" s="33"/>
      <c r="L4" s="53"/>
    </row>
    <row r="5" spans="1:10" ht="12.75">
      <c r="A5" s="27" t="s">
        <v>36</v>
      </c>
      <c r="B5" s="40">
        <v>40019</v>
      </c>
      <c r="C5" s="27" t="s">
        <v>35</v>
      </c>
      <c r="D5" s="34">
        <v>0.95</v>
      </c>
      <c r="E5" s="35">
        <v>22</v>
      </c>
      <c r="F5" s="28">
        <v>26</v>
      </c>
      <c r="G5" s="29">
        <f>IF(E5=0,"",1000*D5/E5)</f>
        <v>43.18181818181818</v>
      </c>
      <c r="H5" s="30">
        <f aca="true" t="shared" si="0" ref="H5:H32">IF(F5=0,"",1000*E5/(F5*$H$3))</f>
        <v>176.2820512820513</v>
      </c>
      <c r="I5" s="29">
        <f aca="true" t="shared" si="1" ref="I5:I18">IF(F5=0,"",CEILING(D5/F5,0.01))</f>
        <v>0.04</v>
      </c>
      <c r="J5" s="29">
        <f aca="true" t="shared" si="2" ref="J5:J18">IF(F5=0,"",ROUND(E5/F5,1))</f>
        <v>0.8</v>
      </c>
    </row>
    <row r="6" spans="1:10" ht="12.75">
      <c r="A6" s="27" t="s">
        <v>58</v>
      </c>
      <c r="B6" s="40">
        <v>40022</v>
      </c>
      <c r="C6" s="27" t="s">
        <v>35</v>
      </c>
      <c r="D6" s="34">
        <v>0.8</v>
      </c>
      <c r="E6" s="35">
        <v>46</v>
      </c>
      <c r="F6" s="28">
        <v>21</v>
      </c>
      <c r="G6" s="29">
        <f aca="true" t="shared" si="3" ref="G6:G18">IF(E6=0,"",1000*D6/E6)</f>
        <v>17.391304347826086</v>
      </c>
      <c r="H6" s="30">
        <f t="shared" si="0"/>
        <v>456.3492063492064</v>
      </c>
      <c r="I6" s="29">
        <f t="shared" si="1"/>
        <v>0.04</v>
      </c>
      <c r="J6" s="29">
        <f t="shared" si="2"/>
        <v>2.2</v>
      </c>
    </row>
    <row r="7" spans="1:10" ht="12.75">
      <c r="A7" s="27" t="s">
        <v>67</v>
      </c>
      <c r="B7" s="40">
        <v>40019</v>
      </c>
      <c r="C7" s="27" t="s">
        <v>35</v>
      </c>
      <c r="D7" s="34">
        <v>0.85</v>
      </c>
      <c r="E7" s="35">
        <v>43</v>
      </c>
      <c r="F7" s="28">
        <v>23</v>
      </c>
      <c r="G7" s="29">
        <f t="shared" si="3"/>
        <v>19.767441860465116</v>
      </c>
      <c r="H7" s="30">
        <f t="shared" si="0"/>
        <v>389.49275362318843</v>
      </c>
      <c r="I7" s="29">
        <f t="shared" si="1"/>
        <v>0.04</v>
      </c>
      <c r="J7" s="29">
        <f t="shared" si="2"/>
        <v>1.9</v>
      </c>
    </row>
    <row r="8" spans="1:10" ht="12.75">
      <c r="A8" s="27" t="s">
        <v>66</v>
      </c>
      <c r="B8" s="40">
        <v>40019</v>
      </c>
      <c r="C8" s="27" t="s">
        <v>35</v>
      </c>
      <c r="D8" s="34">
        <v>1.05</v>
      </c>
      <c r="E8" s="35">
        <v>44</v>
      </c>
      <c r="F8" s="28">
        <v>21</v>
      </c>
      <c r="G8" s="29">
        <f t="shared" si="3"/>
        <v>23.863636363636363</v>
      </c>
      <c r="H8" s="30">
        <f t="shared" si="0"/>
        <v>436.5079365079365</v>
      </c>
      <c r="I8" s="29">
        <f>IF(F8=0,"",CEILING(D8/F8,0.01))</f>
        <v>0.05</v>
      </c>
      <c r="J8" s="29">
        <f>IF(F8=0,"",ROUND(E8/F8,1))</f>
        <v>2.1</v>
      </c>
    </row>
    <row r="9" spans="1:10" ht="12.75">
      <c r="A9" s="27" t="s">
        <v>65</v>
      </c>
      <c r="B9" s="40">
        <v>40022</v>
      </c>
      <c r="C9" s="27" t="s">
        <v>35</v>
      </c>
      <c r="D9" s="34">
        <v>0.8</v>
      </c>
      <c r="E9" s="35">
        <v>44</v>
      </c>
      <c r="F9" s="28">
        <v>25</v>
      </c>
      <c r="G9" s="29">
        <f t="shared" si="3"/>
        <v>18.181818181818183</v>
      </c>
      <c r="H9" s="30">
        <f t="shared" si="0"/>
        <v>366.6666666666667</v>
      </c>
      <c r="I9" s="29">
        <f t="shared" si="1"/>
        <v>0.04</v>
      </c>
      <c r="J9" s="29">
        <f t="shared" si="2"/>
        <v>1.8</v>
      </c>
    </row>
    <row r="10" spans="1:10" ht="12.75">
      <c r="A10" s="27" t="s">
        <v>40</v>
      </c>
      <c r="B10" s="40">
        <v>40019</v>
      </c>
      <c r="C10" s="27" t="s">
        <v>35</v>
      </c>
      <c r="D10" s="34">
        <v>1.35</v>
      </c>
      <c r="E10" s="35">
        <v>34</v>
      </c>
      <c r="F10" s="28">
        <v>15</v>
      </c>
      <c r="G10" s="29">
        <f t="shared" si="3"/>
        <v>39.705882352941174</v>
      </c>
      <c r="H10" s="30">
        <f t="shared" si="0"/>
        <v>472.22222222222223</v>
      </c>
      <c r="I10" s="29">
        <f t="shared" si="1"/>
        <v>0.09</v>
      </c>
      <c r="J10" s="29">
        <f t="shared" si="2"/>
        <v>2.3</v>
      </c>
    </row>
    <row r="11" spans="1:10" ht="12.75">
      <c r="A11" s="27" t="s">
        <v>9</v>
      </c>
      <c r="B11" s="40">
        <v>40019</v>
      </c>
      <c r="C11" s="27" t="s">
        <v>35</v>
      </c>
      <c r="D11" s="34">
        <v>1.5</v>
      </c>
      <c r="E11" s="35">
        <v>43</v>
      </c>
      <c r="F11" s="28">
        <v>17</v>
      </c>
      <c r="G11" s="29">
        <f t="shared" si="3"/>
        <v>34.883720930232556</v>
      </c>
      <c r="H11" s="30">
        <f t="shared" si="0"/>
        <v>526.9607843137255</v>
      </c>
      <c r="I11" s="29">
        <f t="shared" si="1"/>
        <v>0.09</v>
      </c>
      <c r="J11" s="29">
        <f t="shared" si="2"/>
        <v>2.5</v>
      </c>
    </row>
    <row r="12" spans="1:10" ht="12.75">
      <c r="A12" s="27" t="s">
        <v>43</v>
      </c>
      <c r="B12" s="40">
        <v>40019</v>
      </c>
      <c r="C12" s="27" t="s">
        <v>35</v>
      </c>
      <c r="D12" s="34">
        <v>0.95</v>
      </c>
      <c r="E12" s="35">
        <v>44</v>
      </c>
      <c r="F12" s="28">
        <v>15</v>
      </c>
      <c r="G12" s="29">
        <f t="shared" si="3"/>
        <v>21.59090909090909</v>
      </c>
      <c r="H12" s="30">
        <f t="shared" si="0"/>
        <v>611.1111111111111</v>
      </c>
      <c r="I12" s="29">
        <f t="shared" si="1"/>
        <v>0.07</v>
      </c>
      <c r="J12" s="29">
        <f t="shared" si="2"/>
        <v>2.9</v>
      </c>
    </row>
    <row r="13" spans="1:10" ht="12.75">
      <c r="A13" s="27" t="s">
        <v>47</v>
      </c>
      <c r="B13" s="40">
        <v>40019</v>
      </c>
      <c r="C13" s="27" t="s">
        <v>35</v>
      </c>
      <c r="D13" s="34">
        <v>1.6</v>
      </c>
      <c r="E13" s="35">
        <v>37</v>
      </c>
      <c r="F13" s="28">
        <v>18</v>
      </c>
      <c r="G13" s="29">
        <f t="shared" si="3"/>
        <v>43.24324324324324</v>
      </c>
      <c r="H13" s="30">
        <f t="shared" si="0"/>
        <v>428.24074074074076</v>
      </c>
      <c r="I13" s="29">
        <f t="shared" si="1"/>
        <v>0.09</v>
      </c>
      <c r="J13" s="29">
        <f t="shared" si="2"/>
        <v>2.1</v>
      </c>
    </row>
    <row r="14" spans="1:10" ht="12.75">
      <c r="A14" s="27" t="s">
        <v>49</v>
      </c>
      <c r="B14" s="40"/>
      <c r="C14" s="27" t="s">
        <v>63</v>
      </c>
      <c r="D14" s="34"/>
      <c r="E14" s="35">
        <v>63</v>
      </c>
      <c r="F14" s="28">
        <v>10</v>
      </c>
      <c r="G14" s="29">
        <f t="shared" si="3"/>
        <v>0</v>
      </c>
      <c r="H14" s="30">
        <f t="shared" si="0"/>
        <v>1312.5</v>
      </c>
      <c r="I14" s="29">
        <f t="shared" si="1"/>
        <v>0</v>
      </c>
      <c r="J14" s="29">
        <f t="shared" si="2"/>
        <v>6.3</v>
      </c>
    </row>
    <row r="15" spans="1:10" ht="12.75">
      <c r="A15" s="27" t="s">
        <v>37</v>
      </c>
      <c r="B15" s="40">
        <v>39970</v>
      </c>
      <c r="C15" s="27" t="s">
        <v>61</v>
      </c>
      <c r="D15" s="34">
        <v>1</v>
      </c>
      <c r="E15" s="35">
        <v>100</v>
      </c>
      <c r="F15" s="28">
        <v>21.5</v>
      </c>
      <c r="G15" s="29">
        <f t="shared" si="3"/>
        <v>10</v>
      </c>
      <c r="H15" s="30">
        <f t="shared" si="0"/>
        <v>968.9922480620155</v>
      </c>
      <c r="I15" s="29">
        <f t="shared" si="1"/>
        <v>0.05</v>
      </c>
      <c r="J15" s="29">
        <f t="shared" si="2"/>
        <v>4.7</v>
      </c>
    </row>
    <row r="16" spans="1:10" ht="12.75">
      <c r="A16" s="27" t="s">
        <v>62</v>
      </c>
      <c r="B16" s="40">
        <v>40061</v>
      </c>
      <c r="C16" s="27" t="s">
        <v>61</v>
      </c>
      <c r="D16" s="34">
        <v>1</v>
      </c>
      <c r="E16" s="35">
        <v>60</v>
      </c>
      <c r="F16" s="28">
        <v>30</v>
      </c>
      <c r="G16" s="29">
        <f t="shared" si="3"/>
        <v>16.666666666666668</v>
      </c>
      <c r="H16" s="30">
        <f t="shared" si="0"/>
        <v>416.6666666666667</v>
      </c>
      <c r="I16" s="29">
        <f t="shared" si="1"/>
        <v>0.04</v>
      </c>
      <c r="J16" s="29">
        <f t="shared" si="2"/>
        <v>2</v>
      </c>
    </row>
    <row r="17" spans="1:10" ht="12.75">
      <c r="A17" s="27" t="s">
        <v>60</v>
      </c>
      <c r="B17" s="40">
        <v>40061</v>
      </c>
      <c r="C17" s="27" t="s">
        <v>35</v>
      </c>
      <c r="D17" s="34">
        <v>0.95</v>
      </c>
      <c r="E17" s="35">
        <v>22</v>
      </c>
      <c r="F17" s="28">
        <v>30</v>
      </c>
      <c r="G17" s="29">
        <f t="shared" si="3"/>
        <v>43.18181818181818</v>
      </c>
      <c r="H17" s="30">
        <f t="shared" si="0"/>
        <v>152.77777777777777</v>
      </c>
      <c r="I17" s="29">
        <f t="shared" si="1"/>
        <v>0.04</v>
      </c>
      <c r="J17" s="29">
        <f t="shared" si="2"/>
        <v>0.7</v>
      </c>
    </row>
    <row r="18" spans="1:10" ht="12.75">
      <c r="A18" s="27" t="s">
        <v>67</v>
      </c>
      <c r="B18" s="40">
        <v>40061</v>
      </c>
      <c r="C18" s="27" t="s">
        <v>35</v>
      </c>
      <c r="D18" s="34">
        <v>0.85</v>
      </c>
      <c r="E18" s="35">
        <v>45</v>
      </c>
      <c r="F18" s="28">
        <v>25.5</v>
      </c>
      <c r="G18" s="29">
        <f t="shared" si="3"/>
        <v>18.88888888888889</v>
      </c>
      <c r="H18" s="30">
        <f t="shared" si="0"/>
        <v>367.64705882352945</v>
      </c>
      <c r="I18" s="29">
        <f t="shared" si="1"/>
        <v>0.04</v>
      </c>
      <c r="J18" s="29">
        <f t="shared" si="2"/>
        <v>1.8</v>
      </c>
    </row>
    <row r="19" spans="1:10" ht="12.75">
      <c r="A19" s="27" t="s">
        <v>47</v>
      </c>
      <c r="B19" s="40">
        <v>40061</v>
      </c>
      <c r="C19" s="27" t="s">
        <v>35</v>
      </c>
      <c r="D19" s="34">
        <v>1.6</v>
      </c>
      <c r="E19" s="35">
        <v>37</v>
      </c>
      <c r="F19" s="28">
        <v>17.5</v>
      </c>
      <c r="G19" s="29">
        <f aca="true" t="shared" si="4" ref="G19:G32">IF(E19=0,"",1000*D19/E19)</f>
        <v>43.24324324324324</v>
      </c>
      <c r="H19" s="30">
        <f t="shared" si="0"/>
        <v>440.4761904761905</v>
      </c>
      <c r="I19" s="29">
        <f aca="true" t="shared" si="5" ref="I19:I32">IF(F19=0,"",CEILING(D19/F19,0.01))</f>
        <v>0.1</v>
      </c>
      <c r="J19" s="29">
        <f aca="true" t="shared" si="6" ref="J19:J32">IF(F19=0,"",ROUND(E19/F19,1))</f>
        <v>2.1</v>
      </c>
    </row>
    <row r="20" spans="1:10" ht="12.75">
      <c r="A20" s="27" t="s">
        <v>65</v>
      </c>
      <c r="B20" s="40">
        <v>40061</v>
      </c>
      <c r="C20" s="27" t="s">
        <v>35</v>
      </c>
      <c r="D20" s="34">
        <v>0.8</v>
      </c>
      <c r="E20" s="35">
        <v>43</v>
      </c>
      <c r="F20" s="28">
        <v>28</v>
      </c>
      <c r="G20" s="29">
        <f t="shared" si="4"/>
        <v>18.6046511627907</v>
      </c>
      <c r="H20" s="30">
        <f t="shared" si="0"/>
        <v>319.9404761904762</v>
      </c>
      <c r="I20" s="29">
        <f t="shared" si="5"/>
        <v>0.03</v>
      </c>
      <c r="J20" s="29">
        <f t="shared" si="6"/>
        <v>1.5</v>
      </c>
    </row>
    <row r="21" spans="1:10" ht="12.75">
      <c r="A21" s="27" t="s">
        <v>44</v>
      </c>
      <c r="B21" s="40">
        <v>40061</v>
      </c>
      <c r="C21" s="27" t="s">
        <v>35</v>
      </c>
      <c r="D21" s="34">
        <v>1.05</v>
      </c>
      <c r="E21" s="35">
        <v>46</v>
      </c>
      <c r="F21" s="28">
        <v>13.5</v>
      </c>
      <c r="G21" s="29">
        <f t="shared" si="4"/>
        <v>22.82608695652174</v>
      </c>
      <c r="H21" s="30">
        <f t="shared" si="0"/>
        <v>709.8765432098766</v>
      </c>
      <c r="I21" s="29">
        <f t="shared" si="5"/>
        <v>0.08</v>
      </c>
      <c r="J21" s="29">
        <f t="shared" si="6"/>
        <v>3.4</v>
      </c>
    </row>
    <row r="22" spans="1:10" ht="12.75">
      <c r="A22" s="27" t="s">
        <v>45</v>
      </c>
      <c r="B22" s="40">
        <v>40061</v>
      </c>
      <c r="C22" s="27" t="s">
        <v>35</v>
      </c>
      <c r="D22" s="34">
        <v>1.05</v>
      </c>
      <c r="E22" s="35">
        <v>46</v>
      </c>
      <c r="F22" s="28">
        <v>21.5</v>
      </c>
      <c r="G22" s="29">
        <f t="shared" si="4"/>
        <v>22.82608695652174</v>
      </c>
      <c r="H22" s="30">
        <f t="shared" si="0"/>
        <v>445.73643410852713</v>
      </c>
      <c r="I22" s="29">
        <f t="shared" si="5"/>
        <v>0.05</v>
      </c>
      <c r="J22" s="29">
        <f t="shared" si="6"/>
        <v>2.1</v>
      </c>
    </row>
    <row r="23" spans="1:10" ht="12.75">
      <c r="A23" s="27" t="s">
        <v>40</v>
      </c>
      <c r="B23" s="40">
        <v>40061</v>
      </c>
      <c r="C23" s="27" t="s">
        <v>35</v>
      </c>
      <c r="D23" s="34">
        <v>1.35</v>
      </c>
      <c r="E23" s="35">
        <v>33</v>
      </c>
      <c r="F23" s="28">
        <v>19</v>
      </c>
      <c r="G23" s="29">
        <f t="shared" si="4"/>
        <v>40.90909090909091</v>
      </c>
      <c r="H23" s="30">
        <f t="shared" si="0"/>
        <v>361.84210526315786</v>
      </c>
      <c r="I23" s="29">
        <f t="shared" si="5"/>
        <v>0.08</v>
      </c>
      <c r="J23" s="29">
        <f t="shared" si="6"/>
        <v>1.7</v>
      </c>
    </row>
    <row r="24" spans="1:10" ht="12.75">
      <c r="A24" s="27" t="s">
        <v>39</v>
      </c>
      <c r="B24" s="40">
        <v>40061</v>
      </c>
      <c r="C24" s="27" t="s">
        <v>35</v>
      </c>
      <c r="D24" s="34">
        <v>0.8</v>
      </c>
      <c r="E24" s="35">
        <v>43</v>
      </c>
      <c r="F24" s="28">
        <v>18</v>
      </c>
      <c r="G24" s="29">
        <f t="shared" si="4"/>
        <v>18.6046511627907</v>
      </c>
      <c r="H24" s="30">
        <f t="shared" si="0"/>
        <v>497.6851851851852</v>
      </c>
      <c r="I24" s="29">
        <f t="shared" si="5"/>
        <v>0.05</v>
      </c>
      <c r="J24" s="29">
        <f t="shared" si="6"/>
        <v>2.4</v>
      </c>
    </row>
    <row r="25" spans="1:10" ht="12.75">
      <c r="A25" s="27" t="s">
        <v>37</v>
      </c>
      <c r="B25" s="40">
        <v>40061</v>
      </c>
      <c r="C25" s="27" t="s">
        <v>35</v>
      </c>
      <c r="D25" s="34">
        <v>0.95</v>
      </c>
      <c r="E25" s="35">
        <v>97</v>
      </c>
      <c r="F25" s="28">
        <v>21.5</v>
      </c>
      <c r="G25" s="29">
        <f t="shared" si="4"/>
        <v>9.793814432989691</v>
      </c>
      <c r="H25" s="30">
        <f t="shared" si="0"/>
        <v>939.922480620155</v>
      </c>
      <c r="I25" s="29">
        <f t="shared" si="5"/>
        <v>0.05</v>
      </c>
      <c r="J25" s="29">
        <f t="shared" si="6"/>
        <v>4.5</v>
      </c>
    </row>
    <row r="26" spans="1:10" ht="12.75">
      <c r="A26" s="27" t="s">
        <v>53</v>
      </c>
      <c r="B26" s="40">
        <v>40061</v>
      </c>
      <c r="C26" s="27" t="s">
        <v>35</v>
      </c>
      <c r="D26" s="34">
        <v>0.95</v>
      </c>
      <c r="E26" s="35">
        <v>80</v>
      </c>
      <c r="F26" s="28">
        <v>35</v>
      </c>
      <c r="G26" s="29">
        <f t="shared" si="4"/>
        <v>11.875</v>
      </c>
      <c r="H26" s="30">
        <f t="shared" si="0"/>
        <v>476.1904761904762</v>
      </c>
      <c r="I26" s="29">
        <f t="shared" si="5"/>
        <v>0.03</v>
      </c>
      <c r="J26" s="29">
        <f t="shared" si="6"/>
        <v>2.3</v>
      </c>
    </row>
    <row r="27" spans="1:10" ht="12.75">
      <c r="A27" s="27" t="s">
        <v>62</v>
      </c>
      <c r="B27" s="40">
        <v>40089</v>
      </c>
      <c r="C27" s="27" t="s">
        <v>61</v>
      </c>
      <c r="D27" s="34">
        <v>1</v>
      </c>
      <c r="E27" s="35">
        <v>63</v>
      </c>
      <c r="F27" s="28">
        <v>31</v>
      </c>
      <c r="G27" s="29">
        <f t="shared" si="4"/>
        <v>15.873015873015873</v>
      </c>
      <c r="H27" s="30">
        <f t="shared" si="0"/>
        <v>423.3870967741936</v>
      </c>
      <c r="I27" s="29">
        <f t="shared" si="5"/>
        <v>0.04</v>
      </c>
      <c r="J27" s="29">
        <f t="shared" si="6"/>
        <v>2</v>
      </c>
    </row>
    <row r="28" spans="1:10" ht="12.75">
      <c r="A28" s="27" t="s">
        <v>38</v>
      </c>
      <c r="B28" s="40">
        <v>40089</v>
      </c>
      <c r="C28" s="27" t="s">
        <v>35</v>
      </c>
      <c r="D28" s="34">
        <v>0.95</v>
      </c>
      <c r="E28" s="35">
        <v>42</v>
      </c>
      <c r="F28" s="28">
        <v>16</v>
      </c>
      <c r="G28" s="29">
        <f t="shared" si="4"/>
        <v>22.61904761904762</v>
      </c>
      <c r="H28" s="30">
        <f t="shared" si="0"/>
        <v>546.875</v>
      </c>
      <c r="I28" s="29">
        <f t="shared" si="5"/>
        <v>0.06</v>
      </c>
      <c r="J28" s="29">
        <f t="shared" si="6"/>
        <v>2.6</v>
      </c>
    </row>
    <row r="29" spans="1:10" ht="12.75">
      <c r="A29" s="27" t="s">
        <v>65</v>
      </c>
      <c r="B29" s="40">
        <v>40089</v>
      </c>
      <c r="C29" s="27" t="s">
        <v>35</v>
      </c>
      <c r="D29" s="34">
        <v>0.8</v>
      </c>
      <c r="E29" s="35">
        <v>44</v>
      </c>
      <c r="F29" s="28">
        <v>28</v>
      </c>
      <c r="G29" s="29">
        <f t="shared" si="4"/>
        <v>18.181818181818183</v>
      </c>
      <c r="H29" s="30">
        <f t="shared" si="0"/>
        <v>327.38095238095235</v>
      </c>
      <c r="I29" s="29">
        <f t="shared" si="5"/>
        <v>0.03</v>
      </c>
      <c r="J29" s="29">
        <f t="shared" si="6"/>
        <v>1.6</v>
      </c>
    </row>
    <row r="30" spans="1:10" ht="12.75">
      <c r="A30" s="27" t="s">
        <v>50</v>
      </c>
      <c r="B30" s="40">
        <v>40089</v>
      </c>
      <c r="C30" s="27" t="s">
        <v>35</v>
      </c>
      <c r="D30" s="34">
        <v>0.85</v>
      </c>
      <c r="E30" s="35">
        <v>46</v>
      </c>
      <c r="F30" s="28">
        <v>31</v>
      </c>
      <c r="G30" s="29">
        <f t="shared" si="4"/>
        <v>18.47826086956522</v>
      </c>
      <c r="H30" s="30">
        <f t="shared" si="0"/>
        <v>309.1397849462366</v>
      </c>
      <c r="I30" s="29">
        <f t="shared" si="5"/>
        <v>0.03</v>
      </c>
      <c r="J30" s="29">
        <f t="shared" si="6"/>
        <v>1.5</v>
      </c>
    </row>
    <row r="31" spans="1:10" ht="12.75">
      <c r="A31" s="27" t="s">
        <v>66</v>
      </c>
      <c r="B31" s="40">
        <v>40089</v>
      </c>
      <c r="C31" s="27" t="s">
        <v>35</v>
      </c>
      <c r="D31" s="34">
        <v>1.05</v>
      </c>
      <c r="E31" s="35">
        <v>42</v>
      </c>
      <c r="F31" s="28">
        <v>22</v>
      </c>
      <c r="G31" s="29">
        <f t="shared" si="4"/>
        <v>25</v>
      </c>
      <c r="H31" s="30">
        <f t="shared" si="0"/>
        <v>397.72727272727275</v>
      </c>
      <c r="I31" s="29">
        <f t="shared" si="5"/>
        <v>0.05</v>
      </c>
      <c r="J31" s="29">
        <f t="shared" si="6"/>
        <v>1.9</v>
      </c>
    </row>
    <row r="32" spans="1:10" ht="12.75">
      <c r="A32" s="27" t="s">
        <v>48</v>
      </c>
      <c r="B32" s="40">
        <v>40117</v>
      </c>
      <c r="C32" s="27" t="s">
        <v>63</v>
      </c>
      <c r="D32" s="34">
        <v>0.79</v>
      </c>
      <c r="E32" s="35">
        <v>1000</v>
      </c>
      <c r="F32" s="28">
        <v>212</v>
      </c>
      <c r="G32" s="29">
        <f t="shared" si="4"/>
        <v>0.79</v>
      </c>
      <c r="H32" s="30">
        <f t="shared" si="0"/>
        <v>982.7044025157234</v>
      </c>
      <c r="I32" s="29">
        <f t="shared" si="5"/>
        <v>0.01</v>
      </c>
      <c r="J32" s="29">
        <f t="shared" si="6"/>
        <v>4.7</v>
      </c>
    </row>
    <row r="33" spans="1:10" ht="12.75">
      <c r="A33" s="27" t="s">
        <v>57</v>
      </c>
      <c r="B33" s="40">
        <v>40128</v>
      </c>
      <c r="C33" s="27" t="s">
        <v>35</v>
      </c>
      <c r="D33" s="34">
        <v>0.95</v>
      </c>
      <c r="E33" s="35">
        <v>43</v>
      </c>
      <c r="F33" s="28">
        <v>26</v>
      </c>
      <c r="G33" s="29">
        <f>IF(E33=0,"",1000*D33/E33)</f>
        <v>22.093023255813954</v>
      </c>
      <c r="H33" s="30">
        <f>IF(F33=0,"",1000*E33/(F33*$H$3))</f>
        <v>344.55128205128204</v>
      </c>
      <c r="I33" s="29">
        <f>IF(F33=0,"",CEILING(D33/F33,0.01))</f>
        <v>0.04</v>
      </c>
      <c r="J33" s="29">
        <f>IF(F33=0,"",ROUND(E33/F33,1))</f>
        <v>1.7</v>
      </c>
    </row>
    <row r="34" spans="1:10" ht="12.75">
      <c r="A34" s="27" t="s">
        <v>39</v>
      </c>
      <c r="B34" s="40">
        <v>40128</v>
      </c>
      <c r="C34" s="27" t="s">
        <v>35</v>
      </c>
      <c r="D34" s="34">
        <v>0.8</v>
      </c>
      <c r="E34" s="35">
        <v>44</v>
      </c>
      <c r="F34" s="28">
        <v>15</v>
      </c>
      <c r="G34" s="29">
        <f>IF(E34=0,"",1000*D34/E34)</f>
        <v>18.181818181818183</v>
      </c>
      <c r="H34" s="30">
        <f>IF(F34=0,"",1000*E34/(F34*$H$3))</f>
        <v>611.1111111111111</v>
      </c>
      <c r="I34" s="29">
        <f>IF(F34=0,"",CEILING(D34/F34,0.01))</f>
        <v>0.06</v>
      </c>
      <c r="J34" s="29">
        <f>IF(F34=0,"",ROUND(E34/F34,1))</f>
        <v>2.9</v>
      </c>
    </row>
    <row r="35" spans="1:10" ht="12.75">
      <c r="A35" s="27" t="s">
        <v>58</v>
      </c>
      <c r="B35" s="40">
        <v>40128</v>
      </c>
      <c r="C35" s="27" t="s">
        <v>35</v>
      </c>
      <c r="D35" s="34">
        <v>0.8</v>
      </c>
      <c r="E35" s="35">
        <v>45</v>
      </c>
      <c r="F35" s="28">
        <v>20</v>
      </c>
      <c r="G35" s="29">
        <f>IF(E35=0,"",1000*D35/E35)</f>
        <v>17.77777777777778</v>
      </c>
      <c r="H35" s="30">
        <f>IF(F35=0,"",1000*E35/(F35*$H$3))</f>
        <v>468.75</v>
      </c>
      <c r="I35" s="29">
        <f>IF(F35=0,"",CEILING(D35/F35,0.01))</f>
        <v>0.04</v>
      </c>
      <c r="J35" s="29">
        <f>IF(F35=0,"",ROUND(E35/F35,1))</f>
        <v>2.3</v>
      </c>
    </row>
    <row r="36" spans="1:10" ht="12.75">
      <c r="A36" s="27" t="s">
        <v>9</v>
      </c>
      <c r="B36" s="40">
        <v>40148</v>
      </c>
      <c r="C36" s="27" t="s">
        <v>35</v>
      </c>
      <c r="D36" s="34">
        <v>1.5</v>
      </c>
      <c r="E36" s="35">
        <v>41</v>
      </c>
      <c r="F36" s="28">
        <v>17</v>
      </c>
      <c r="G36" s="29">
        <f>IF(E36=0,"",1000*D36/E36)</f>
        <v>36.58536585365854</v>
      </c>
      <c r="H36" s="30">
        <f>IF(F36=0,"",1000*E36/(F36*$H$3))</f>
        <v>502.4509803921569</v>
      </c>
      <c r="I36" s="29">
        <f>IF(F36=0,"",CEILING(D36/F36,0.01))</f>
        <v>0.09</v>
      </c>
      <c r="J36" s="29">
        <f>IF(F36=0,"",ROUND(E36/F36,1))</f>
        <v>2.4</v>
      </c>
    </row>
    <row r="37" spans="1:10" ht="12.75">
      <c r="A37" s="27" t="s">
        <v>42</v>
      </c>
      <c r="B37" s="40">
        <v>40148</v>
      </c>
      <c r="C37" s="27" t="s">
        <v>35</v>
      </c>
      <c r="D37" s="34">
        <v>0.95</v>
      </c>
      <c r="E37" s="35">
        <v>13</v>
      </c>
      <c r="F37" s="28">
        <v>17</v>
      </c>
      <c r="G37" s="29">
        <f>IF(E37=0,"",1000*D37/E37)</f>
        <v>73.07692307692308</v>
      </c>
      <c r="H37" s="30">
        <f>IF(F37=0,"",1000*E37/(F37*$H$3))</f>
        <v>159.31372549019608</v>
      </c>
      <c r="I37" s="29">
        <f>IF(F37=0,"",CEILING(D37/F37,0.01))</f>
        <v>0.06</v>
      </c>
      <c r="J37" s="29">
        <f>IF(F37=0,"",ROUND(E37/F37,1))</f>
        <v>0.8</v>
      </c>
    </row>
    <row r="38" spans="1:10" ht="12.75">
      <c r="A38" s="27" t="s">
        <v>37</v>
      </c>
      <c r="B38" s="40">
        <v>40148</v>
      </c>
      <c r="C38" s="27" t="s">
        <v>35</v>
      </c>
      <c r="D38" s="34">
        <v>0.95</v>
      </c>
      <c r="E38" s="35">
        <v>93</v>
      </c>
      <c r="F38" s="28">
        <v>21</v>
      </c>
      <c r="G38" s="29">
        <f aca="true" t="shared" si="7" ref="G38:G50">IF(E38=0,"",1000*D38/E38)</f>
        <v>10.21505376344086</v>
      </c>
      <c r="H38" s="30">
        <f aca="true" t="shared" si="8" ref="H38:H50">IF(F38=0,"",1000*E38/(F38*$H$3))</f>
        <v>922.6190476190476</v>
      </c>
      <c r="I38" s="29">
        <f aca="true" t="shared" si="9" ref="I38:I50">IF(F38=0,"",CEILING(D38/F38,0.01))</f>
        <v>0.05</v>
      </c>
      <c r="J38" s="29">
        <f aca="true" t="shared" si="10" ref="J38:J50">IF(F38=0,"",ROUND(E38/F38,1))</f>
        <v>4.4</v>
      </c>
    </row>
    <row r="39" spans="1:10" ht="12.75">
      <c r="A39" s="27" t="s">
        <v>53</v>
      </c>
      <c r="B39" s="40">
        <v>40148</v>
      </c>
      <c r="C39" s="27" t="s">
        <v>35</v>
      </c>
      <c r="D39" s="34">
        <v>2.95</v>
      </c>
      <c r="E39" s="35">
        <v>350</v>
      </c>
      <c r="F39" s="28">
        <v>153</v>
      </c>
      <c r="G39" s="29">
        <f t="shared" si="7"/>
        <v>8.428571428571429</v>
      </c>
      <c r="H39" s="30">
        <f t="shared" si="8"/>
        <v>476.57952069716777</v>
      </c>
      <c r="I39" s="29">
        <f t="shared" si="9"/>
        <v>0.02</v>
      </c>
      <c r="J39" s="29">
        <f t="shared" si="10"/>
        <v>2.3</v>
      </c>
    </row>
    <row r="40" spans="1:10" ht="12.75">
      <c r="A40" s="27" t="s">
        <v>41</v>
      </c>
      <c r="B40" s="40">
        <v>40185</v>
      </c>
      <c r="C40" s="27" t="s">
        <v>61</v>
      </c>
      <c r="D40" s="34">
        <v>1</v>
      </c>
      <c r="E40" s="35">
        <v>50</v>
      </c>
      <c r="F40" s="28">
        <v>28</v>
      </c>
      <c r="G40" s="29">
        <f t="shared" si="7"/>
        <v>20</v>
      </c>
      <c r="H40" s="30">
        <f t="shared" si="8"/>
        <v>372.0238095238095</v>
      </c>
      <c r="I40" s="29">
        <f t="shared" si="9"/>
        <v>0.04</v>
      </c>
      <c r="J40" s="29">
        <f t="shared" si="10"/>
        <v>1.8</v>
      </c>
    </row>
    <row r="41" spans="1:10" ht="12.75">
      <c r="A41" s="27" t="s">
        <v>46</v>
      </c>
      <c r="B41" s="40">
        <v>40185</v>
      </c>
      <c r="C41" s="27" t="s">
        <v>61</v>
      </c>
      <c r="D41" s="34">
        <v>1</v>
      </c>
      <c r="E41" s="35">
        <v>32</v>
      </c>
      <c r="F41" s="28">
        <v>26</v>
      </c>
      <c r="G41" s="29">
        <f t="shared" si="7"/>
        <v>31.25</v>
      </c>
      <c r="H41" s="30">
        <f t="shared" si="8"/>
        <v>256.4102564102564</v>
      </c>
      <c r="I41" s="29">
        <f t="shared" si="9"/>
        <v>0.04</v>
      </c>
      <c r="J41" s="29">
        <f t="shared" si="10"/>
        <v>1.2</v>
      </c>
    </row>
    <row r="42" spans="1:10" ht="12.75">
      <c r="A42" s="27"/>
      <c r="B42" s="40"/>
      <c r="C42" s="27"/>
      <c r="D42" s="34"/>
      <c r="E42" s="35"/>
      <c r="F42" s="28"/>
      <c r="G42" s="29">
        <f t="shared" si="7"/>
      </c>
      <c r="H42" s="30">
        <f t="shared" si="8"/>
      </c>
      <c r="I42" s="29">
        <f t="shared" si="9"/>
      </c>
      <c r="J42" s="29">
        <f t="shared" si="10"/>
      </c>
    </row>
    <row r="43" spans="1:10" ht="12.75">
      <c r="A43" s="27"/>
      <c r="B43" s="40"/>
      <c r="C43" s="27"/>
      <c r="D43" s="34"/>
      <c r="E43" s="35"/>
      <c r="F43" s="28"/>
      <c r="G43" s="29">
        <f t="shared" si="7"/>
      </c>
      <c r="H43" s="30">
        <f t="shared" si="8"/>
      </c>
      <c r="I43" s="29">
        <f t="shared" si="9"/>
      </c>
      <c r="J43" s="29">
        <f t="shared" si="10"/>
      </c>
    </row>
    <row r="44" spans="1:10" ht="12.75">
      <c r="A44" s="27"/>
      <c r="B44" s="40"/>
      <c r="C44" s="27"/>
      <c r="D44" s="34"/>
      <c r="E44" s="35"/>
      <c r="F44" s="28"/>
      <c r="G44" s="29">
        <f t="shared" si="7"/>
      </c>
      <c r="H44" s="30">
        <f t="shared" si="8"/>
      </c>
      <c r="I44" s="29">
        <f t="shared" si="9"/>
      </c>
      <c r="J44" s="29">
        <f t="shared" si="10"/>
      </c>
    </row>
    <row r="45" spans="1:10" ht="12.75">
      <c r="A45" s="27"/>
      <c r="B45" s="40"/>
      <c r="C45" s="27"/>
      <c r="D45" s="34"/>
      <c r="E45" s="35"/>
      <c r="F45" s="28"/>
      <c r="G45" s="29">
        <f t="shared" si="7"/>
      </c>
      <c r="H45" s="30">
        <f t="shared" si="8"/>
      </c>
      <c r="I45" s="29">
        <f t="shared" si="9"/>
      </c>
      <c r="J45" s="29">
        <f t="shared" si="10"/>
      </c>
    </row>
    <row r="46" spans="1:10" ht="12.75">
      <c r="A46" s="27"/>
      <c r="B46" s="40"/>
      <c r="C46" s="27"/>
      <c r="D46" s="34"/>
      <c r="E46" s="35"/>
      <c r="F46" s="28"/>
      <c r="G46" s="29">
        <f t="shared" si="7"/>
      </c>
      <c r="H46" s="30">
        <f t="shared" si="8"/>
      </c>
      <c r="I46" s="29">
        <f t="shared" si="9"/>
      </c>
      <c r="J46" s="29">
        <f t="shared" si="10"/>
      </c>
    </row>
    <row r="47" spans="1:10" ht="12.75">
      <c r="A47" s="27"/>
      <c r="B47" s="40"/>
      <c r="C47" s="27"/>
      <c r="D47" s="34"/>
      <c r="E47" s="35"/>
      <c r="F47" s="28"/>
      <c r="G47" s="29">
        <f t="shared" si="7"/>
      </c>
      <c r="H47" s="30">
        <f t="shared" si="8"/>
      </c>
      <c r="I47" s="29">
        <f t="shared" si="9"/>
      </c>
      <c r="J47" s="29">
        <f t="shared" si="10"/>
      </c>
    </row>
    <row r="48" spans="1:10" ht="12.75">
      <c r="A48" s="27"/>
      <c r="B48" s="40"/>
      <c r="C48" s="27"/>
      <c r="D48" s="34"/>
      <c r="E48" s="35"/>
      <c r="F48" s="28"/>
      <c r="G48" s="29">
        <f t="shared" si="7"/>
      </c>
      <c r="H48" s="30">
        <f t="shared" si="8"/>
      </c>
      <c r="I48" s="29">
        <f t="shared" si="9"/>
      </c>
      <c r="J48" s="29">
        <f t="shared" si="10"/>
      </c>
    </row>
    <row r="49" spans="1:10" ht="12.75">
      <c r="A49" s="27"/>
      <c r="B49" s="40"/>
      <c r="C49" s="27"/>
      <c r="D49" s="34"/>
      <c r="E49" s="35"/>
      <c r="F49" s="28"/>
      <c r="G49" s="29">
        <f t="shared" si="7"/>
      </c>
      <c r="H49" s="30">
        <f t="shared" si="8"/>
      </c>
      <c r="I49" s="29">
        <f t="shared" si="9"/>
      </c>
      <c r="J49" s="29">
        <f t="shared" si="10"/>
      </c>
    </row>
    <row r="50" spans="1:10" ht="12.75">
      <c r="A50" s="27"/>
      <c r="B50" s="40"/>
      <c r="C50" s="27"/>
      <c r="D50" s="34"/>
      <c r="E50" s="35"/>
      <c r="F50" s="28"/>
      <c r="G50" s="29">
        <f t="shared" si="7"/>
      </c>
      <c r="H50" s="30">
        <f t="shared" si="8"/>
      </c>
      <c r="I50" s="29">
        <f t="shared" si="9"/>
      </c>
      <c r="J50" s="29">
        <f t="shared" si="10"/>
      </c>
    </row>
  </sheetData>
  <autoFilter ref="A4:J5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pane ySplit="3" topLeftCell="BM4" activePane="bottomLeft" state="frozen"/>
      <selection pane="topLeft" activeCell="A1" sqref="A1"/>
      <selection pane="bottomLeft" activeCell="B36" sqref="B36"/>
    </sheetView>
  </sheetViews>
  <sheetFormatPr defaultColWidth="9.140625" defaultRowHeight="12.75"/>
  <cols>
    <col min="1" max="1" width="18.7109375" style="0" bestFit="1" customWidth="1"/>
    <col min="2" max="2" width="8.28125" style="8" customWidth="1"/>
    <col min="3" max="3" width="8.28125" style="0" customWidth="1"/>
    <col min="4" max="4" width="8.28125" style="60" customWidth="1"/>
    <col min="5" max="5" width="8.28125" style="65" customWidth="1"/>
    <col min="6" max="8" width="8.28125" style="0" customWidth="1"/>
  </cols>
  <sheetData>
    <row r="1" spans="1:8" s="19" customFormat="1" ht="12.75">
      <c r="A1" s="67" t="s">
        <v>10</v>
      </c>
      <c r="B1" s="50" t="s">
        <v>59</v>
      </c>
      <c r="C1" s="50" t="s">
        <v>64</v>
      </c>
      <c r="D1" s="56" t="s">
        <v>11</v>
      </c>
      <c r="E1" s="61" t="s">
        <v>15</v>
      </c>
      <c r="F1" s="50" t="s">
        <v>59</v>
      </c>
      <c r="G1" s="55" t="s">
        <v>13</v>
      </c>
      <c r="H1" s="55" t="s">
        <v>13</v>
      </c>
    </row>
    <row r="2" spans="1:8" s="19" customFormat="1" ht="15" thickBot="1">
      <c r="A2" s="68"/>
      <c r="B2" s="51" t="s">
        <v>54</v>
      </c>
      <c r="C2" s="51" t="s">
        <v>68</v>
      </c>
      <c r="D2" s="57" t="s">
        <v>12</v>
      </c>
      <c r="E2" s="62" t="s">
        <v>55</v>
      </c>
      <c r="F2" s="51" t="s">
        <v>54</v>
      </c>
      <c r="G2" s="51"/>
      <c r="H2" s="51" t="s">
        <v>55</v>
      </c>
    </row>
    <row r="3" spans="1:8" ht="12.75">
      <c r="A3" s="48"/>
      <c r="B3" s="49"/>
      <c r="C3" s="49"/>
      <c r="D3" s="58"/>
      <c r="E3" s="63"/>
      <c r="F3" s="49"/>
      <c r="G3" s="49"/>
      <c r="H3" s="49"/>
    </row>
    <row r="4" spans="1:8" ht="12.75">
      <c r="A4" s="27" t="s">
        <v>60</v>
      </c>
      <c r="B4" s="66">
        <v>0.73</v>
      </c>
      <c r="C4" s="3">
        <f>IF(COUNTIF(aankoop!A:A,A4)=0,"",COUNTIF(aankoop!A:A,A4))</f>
        <v>1</v>
      </c>
      <c r="D4" s="59">
        <f>IF(C4="","",SUMIF(aankoop!A:A,A4,aankoop!E:E)/C4)</f>
        <v>22</v>
      </c>
      <c r="E4" s="64">
        <f>IF(C4="","",SUMIF(aankoop!A:A,A4,aankoop!F:F)/C4)</f>
        <v>30</v>
      </c>
      <c r="F4" s="7">
        <f aca="true" t="shared" si="0" ref="F4:F29">IF(OR(D4="",E4=""),"",D4/E4)</f>
        <v>0.7333333333333333</v>
      </c>
      <c r="G4" s="7">
        <f>IF(OR(C4="",D4=""),"",SUMIF(aankoop!A:D,A4,aankoop!D:D)/C4)</f>
        <v>0.95</v>
      </c>
      <c r="H4" s="7">
        <f>IF(OR(G4="",E4=""),"",CEILING(G4/E4,0.01))</f>
        <v>0.04</v>
      </c>
    </row>
    <row r="5" spans="1:8" ht="12.75">
      <c r="A5" s="27" t="s">
        <v>36</v>
      </c>
      <c r="B5" s="66">
        <v>0.85</v>
      </c>
      <c r="C5" s="3">
        <f>IF(COUNTIF(aankoop!A:A,A5)=0,"",COUNTIF(aankoop!A:A,A5))</f>
        <v>1</v>
      </c>
      <c r="D5" s="59">
        <f>IF(C5="","",SUMIF(aankoop!A:A,A5,aankoop!E:E)/C5)</f>
        <v>22</v>
      </c>
      <c r="E5" s="64">
        <f>IF(C5="","",SUMIF(aankoop!A:A,A5,aankoop!F:F)/C5)</f>
        <v>26</v>
      </c>
      <c r="F5" s="7">
        <f t="shared" si="0"/>
        <v>0.8461538461538461</v>
      </c>
      <c r="G5" s="7">
        <f>IF(OR(C5="",D5=""),"",SUMIF(aankoop!A:D,A5,aankoop!D:D)/C5)</f>
        <v>0.95</v>
      </c>
      <c r="H5" s="7">
        <f aca="true" t="shared" si="1" ref="H5:H29">IF(OR(G5="",E5=""),"",CEILING(G5/E5,0.01))</f>
        <v>0.04</v>
      </c>
    </row>
    <row r="6" spans="1:8" ht="12.75">
      <c r="A6" s="27" t="s">
        <v>58</v>
      </c>
      <c r="B6" s="66">
        <v>2.22</v>
      </c>
      <c r="C6" s="3">
        <f>IF(COUNTIF(aankoop!A:A,A6)=0,"",COUNTIF(aankoop!A:A,A6))</f>
        <v>2</v>
      </c>
      <c r="D6" s="59">
        <f>IF(C6="","",SUMIF(aankoop!A:A,A6,aankoop!E:E)/C6)</f>
        <v>45.5</v>
      </c>
      <c r="E6" s="64">
        <f>IF(C6="","",SUMIF(aankoop!A:A,A6,aankoop!F:F)/C6)</f>
        <v>20.5</v>
      </c>
      <c r="F6" s="7">
        <f t="shared" si="0"/>
        <v>2.2195121951219514</v>
      </c>
      <c r="G6" s="7">
        <f>IF(OR(C6="",D6=""),"",SUMIF(aankoop!A:D,A6,aankoop!D:D)/C6)</f>
        <v>0.8</v>
      </c>
      <c r="H6" s="7">
        <f t="shared" si="1"/>
        <v>0.04</v>
      </c>
    </row>
    <row r="7" spans="1:8" ht="12.75">
      <c r="A7" s="27" t="s">
        <v>57</v>
      </c>
      <c r="B7" s="66">
        <v>1.65</v>
      </c>
      <c r="C7" s="3">
        <f>IF(COUNTIF(aankoop!A:A,A7)=0,"",COUNTIF(aankoop!A:A,A7))</f>
        <v>1</v>
      </c>
      <c r="D7" s="59">
        <f>IF(C7="","",SUMIF(aankoop!A:A,A7,aankoop!E:E)/C7)</f>
        <v>43</v>
      </c>
      <c r="E7" s="64">
        <f>IF(C7="","",SUMIF(aankoop!A:A,A7,aankoop!F:F)/C7)</f>
        <v>26</v>
      </c>
      <c r="F7" s="7">
        <f t="shared" si="0"/>
        <v>1.6538461538461537</v>
      </c>
      <c r="G7" s="7">
        <f>IF(OR(C7="",D7=""),"",SUMIF(aankoop!A:D,A7,aankoop!D:D)/C7)</f>
        <v>0.95</v>
      </c>
      <c r="H7" s="7">
        <f t="shared" si="1"/>
        <v>0.04</v>
      </c>
    </row>
    <row r="8" spans="1:8" ht="12.75">
      <c r="A8" s="27" t="s">
        <v>37</v>
      </c>
      <c r="B8" s="66">
        <v>4.58</v>
      </c>
      <c r="C8" s="3">
        <f>IF(COUNTIF(aankoop!A:A,A8)=0,"",COUNTIF(aankoop!A:A,A8))</f>
        <v>3</v>
      </c>
      <c r="D8" s="59">
        <f>IF(C8="","",SUMIF(aankoop!A:A,A8,aankoop!E:E)/C8)</f>
        <v>96.66666666666667</v>
      </c>
      <c r="E8" s="64">
        <f>IF(C8="","",SUMIF(aankoop!A:A,A8,aankoop!F:F)/C8)</f>
        <v>21.333333333333332</v>
      </c>
      <c r="F8" s="7">
        <f t="shared" si="0"/>
        <v>4.531250000000001</v>
      </c>
      <c r="G8" s="7">
        <f>IF(OR(C8="",D8=""),"",SUMIF(aankoop!A:D,A8,aankoop!D:D)/C8)</f>
        <v>0.9666666666666667</v>
      </c>
      <c r="H8" s="7">
        <f t="shared" si="1"/>
        <v>0.05</v>
      </c>
    </row>
    <row r="9" spans="1:8" ht="12.75">
      <c r="A9" s="27" t="s">
        <v>51</v>
      </c>
      <c r="B9" s="66">
        <v>2.8</v>
      </c>
      <c r="C9" s="3">
        <f>IF(COUNTIF(aankoop!A:A,A9)=0,"",COUNTIF(aankoop!A:A,A9))</f>
      </c>
      <c r="D9" s="59">
        <f>IF(C9="","",SUMIF(aankoop!A:A,A9,aankoop!E:E)/C9)</f>
      </c>
      <c r="E9" s="64">
        <f>IF(C9="","",SUMIF(aankoop!A:A,A9,aankoop!F:F)/C9)</f>
      </c>
      <c r="F9" s="7">
        <f t="shared" si="0"/>
      </c>
      <c r="G9" s="7">
        <f>IF(OR(C9="",D9=""),"",SUMIF(aankoop!A:D,A9,aankoop!D:D)/C9)</f>
      </c>
      <c r="H9" s="7">
        <f t="shared" si="1"/>
      </c>
    </row>
    <row r="10" spans="1:8" ht="12.75">
      <c r="A10" s="27" t="s">
        <v>50</v>
      </c>
      <c r="B10" s="66">
        <v>1.48</v>
      </c>
      <c r="C10" s="3">
        <f>IF(COUNTIF(aankoop!A:A,A10)=0,"",COUNTIF(aankoop!A:A,A10))</f>
        <v>1</v>
      </c>
      <c r="D10" s="59">
        <f>IF(C10="","",SUMIF(aankoop!A:A,A10,aankoop!E:E)/C10)</f>
        <v>46</v>
      </c>
      <c r="E10" s="64">
        <f>IF(C10="","",SUMIF(aankoop!A:A,A10,aankoop!F:F)/C10)</f>
        <v>31</v>
      </c>
      <c r="F10" s="7">
        <f t="shared" si="0"/>
        <v>1.4838709677419355</v>
      </c>
      <c r="G10" s="7">
        <f>IF(OR(C10="",D10=""),"",SUMIF(aankoop!A:D,A10,aankoop!D:D)/C10)</f>
        <v>0.85</v>
      </c>
      <c r="H10" s="7">
        <f t="shared" si="1"/>
        <v>0.03</v>
      </c>
    </row>
    <row r="11" spans="1:8" ht="12.75">
      <c r="A11" s="27" t="s">
        <v>39</v>
      </c>
      <c r="B11" s="66">
        <v>2.64</v>
      </c>
      <c r="C11" s="3">
        <f>IF(COUNTIF(aankoop!A:A,A11)=0,"",COUNTIF(aankoop!A:A,A11))</f>
        <v>2</v>
      </c>
      <c r="D11" s="59">
        <f>IF(C11="","",SUMIF(aankoop!A:A,A11,aankoop!E:E)/C11)</f>
        <v>43.5</v>
      </c>
      <c r="E11" s="64">
        <f>IF(C11="","",SUMIF(aankoop!A:A,A11,aankoop!F:F)/C11)</f>
        <v>16.5</v>
      </c>
      <c r="F11" s="7">
        <f t="shared" si="0"/>
        <v>2.6363636363636362</v>
      </c>
      <c r="G11" s="7">
        <f>IF(OR(C11="",D11=""),"",SUMIF(aankoop!A:D,A11,aankoop!D:D)/C11)</f>
        <v>0.8</v>
      </c>
      <c r="H11" s="7">
        <f t="shared" si="1"/>
        <v>0.05</v>
      </c>
    </row>
    <row r="12" spans="1:8" ht="12.75">
      <c r="A12" s="27" t="s">
        <v>67</v>
      </c>
      <c r="B12" s="66">
        <v>1.81</v>
      </c>
      <c r="C12" s="3">
        <f>IF(COUNTIF(aankoop!A:A,A12)=0,"",COUNTIF(aankoop!A:A,A12))</f>
        <v>2</v>
      </c>
      <c r="D12" s="59">
        <f>IF(C12="","",SUMIF(aankoop!A:A,A12,aankoop!E:E)/C12)</f>
        <v>44</v>
      </c>
      <c r="E12" s="64">
        <f>IF(C12="","",SUMIF(aankoop!A:A,A12,aankoop!F:F)/C12)</f>
        <v>24.25</v>
      </c>
      <c r="F12" s="7">
        <f t="shared" si="0"/>
        <v>1.8144329896907216</v>
      </c>
      <c r="G12" s="7">
        <f>IF(OR(C12="",D12=""),"",SUMIF(aankoop!A:D,A12,aankoop!D:D)/C12)</f>
        <v>0.85</v>
      </c>
      <c r="H12" s="7">
        <f t="shared" si="1"/>
        <v>0.04</v>
      </c>
    </row>
    <row r="13" spans="1:8" ht="12.75">
      <c r="A13" s="27" t="s">
        <v>38</v>
      </c>
      <c r="B13" s="66">
        <v>2.63</v>
      </c>
      <c r="C13" s="3">
        <f>IF(COUNTIF(aankoop!A:A,A13)=0,"",COUNTIF(aankoop!A:A,A13))</f>
        <v>1</v>
      </c>
      <c r="D13" s="59">
        <f>IF(C13="","",SUMIF(aankoop!A:A,A13,aankoop!E:E)/C13)</f>
        <v>42</v>
      </c>
      <c r="E13" s="64">
        <f>IF(C13="","",SUMIF(aankoop!A:A,A13,aankoop!F:F)/C13)</f>
        <v>16</v>
      </c>
      <c r="F13" s="7">
        <f t="shared" si="0"/>
        <v>2.625</v>
      </c>
      <c r="G13" s="7">
        <f>IF(OR(C13="",D13=""),"",SUMIF(aankoop!A:D,A13,aankoop!D:D)/C13)</f>
        <v>0.95</v>
      </c>
      <c r="H13" s="7">
        <f t="shared" si="1"/>
        <v>0.06</v>
      </c>
    </row>
    <row r="14" spans="1:8" ht="12.75">
      <c r="A14" s="27" t="s">
        <v>52</v>
      </c>
      <c r="B14" s="66">
        <v>2.2</v>
      </c>
      <c r="C14" s="3">
        <f>IF(COUNTIF(aankoop!A:A,A14)=0,"",COUNTIF(aankoop!A:A,A14))</f>
      </c>
      <c r="D14" s="59">
        <f>IF(C14="","",SUMIF(aankoop!A:A,A14,aankoop!E:E)/C14)</f>
      </c>
      <c r="E14" s="64">
        <f>IF(C14="","",SUMIF(aankoop!A:A,A14,aankoop!F:F)/C14)</f>
      </c>
      <c r="F14" s="7">
        <f t="shared" si="0"/>
      </c>
      <c r="G14" s="7">
        <f>IF(OR(C14="",D14=""),"",SUMIF(aankoop!A:D,A14,aankoop!D:D)/C14)</f>
      </c>
      <c r="H14" s="7">
        <f t="shared" si="1"/>
      </c>
    </row>
    <row r="15" spans="1:8" ht="12.75">
      <c r="A15" s="27" t="s">
        <v>53</v>
      </c>
      <c r="B15" s="66">
        <v>2.29</v>
      </c>
      <c r="C15" s="3">
        <f>IF(COUNTIF(aankoop!A:A,A15)=0,"",COUNTIF(aankoop!A:A,A15))</f>
        <v>2</v>
      </c>
      <c r="D15" s="59">
        <f>IF(C15="","",SUMIF(aankoop!A:A,A15,aankoop!E:E)/C15)</f>
        <v>215</v>
      </c>
      <c r="E15" s="64">
        <f>IF(C15="","",SUMIF(aankoop!A:A,A15,aankoop!F:F)/C15)</f>
        <v>94</v>
      </c>
      <c r="F15" s="7">
        <f t="shared" si="0"/>
        <v>2.2872340425531914</v>
      </c>
      <c r="G15" s="7">
        <f>IF(OR(C15="",D15=""),"",SUMIF(aankoop!A:D,A15,aankoop!D:D)/C15)</f>
        <v>1.9500000000000002</v>
      </c>
      <c r="H15" s="7">
        <f t="shared" si="1"/>
        <v>0.03</v>
      </c>
    </row>
    <row r="16" spans="1:8" ht="12.75">
      <c r="A16" s="27" t="s">
        <v>66</v>
      </c>
      <c r="B16" s="66">
        <v>2</v>
      </c>
      <c r="C16" s="3">
        <f>IF(COUNTIF(aankoop!A:A,A16)=0,"",COUNTIF(aankoop!A:A,A16))</f>
        <v>2</v>
      </c>
      <c r="D16" s="59">
        <f>IF(C16="","",SUMIF(aankoop!A:A,A16,aankoop!E:E)/C16)</f>
        <v>43</v>
      </c>
      <c r="E16" s="64">
        <f>IF(C16="","",SUMIF(aankoop!A:A,A16,aankoop!F:F)/C16)</f>
        <v>21.5</v>
      </c>
      <c r="F16" s="7">
        <f t="shared" si="0"/>
        <v>2</v>
      </c>
      <c r="G16" s="7">
        <f>IF(OR(C16="",D16=""),"",SUMIF(aankoop!A:D,A16,aankoop!D:D)/C16)</f>
        <v>1.05</v>
      </c>
      <c r="H16" s="7">
        <f t="shared" si="1"/>
        <v>0.05</v>
      </c>
    </row>
    <row r="17" spans="1:8" ht="12.75">
      <c r="A17" s="27" t="s">
        <v>65</v>
      </c>
      <c r="B17" s="66">
        <v>1.62</v>
      </c>
      <c r="C17" s="3">
        <f>IF(COUNTIF(aankoop!A:A,A17)=0,"",COUNTIF(aankoop!A:A,A17))</f>
        <v>3</v>
      </c>
      <c r="D17" s="59">
        <f>IF(C17="","",SUMIF(aankoop!A:A,A17,aankoop!E:E)/C17)</f>
        <v>43.666666666666664</v>
      </c>
      <c r="E17" s="64">
        <f>IF(C17="","",SUMIF(aankoop!A:A,A17,aankoop!F:F)/C17)</f>
        <v>27</v>
      </c>
      <c r="F17" s="7">
        <f t="shared" si="0"/>
        <v>1.6172839506172838</v>
      </c>
      <c r="G17" s="7">
        <f>IF(OR(C17="",D17=""),"",SUMIF(aankoop!A:D,A17,aankoop!D:D)/C17)</f>
        <v>0.8000000000000002</v>
      </c>
      <c r="H17" s="7">
        <f t="shared" si="1"/>
        <v>0.03</v>
      </c>
    </row>
    <row r="18" spans="1:8" ht="12.75">
      <c r="A18" s="27" t="s">
        <v>40</v>
      </c>
      <c r="B18" s="66">
        <v>1.97</v>
      </c>
      <c r="C18" s="3">
        <f>IF(COUNTIF(aankoop!A:A,A18)=0,"",COUNTIF(aankoop!A:A,A18))</f>
        <v>2</v>
      </c>
      <c r="D18" s="59">
        <f>IF(C18="","",SUMIF(aankoop!A:A,A18,aankoop!E:E)/C18)</f>
        <v>33.5</v>
      </c>
      <c r="E18" s="64">
        <f>IF(C18="","",SUMIF(aankoop!A:A,A18,aankoop!F:F)/C18)</f>
        <v>17</v>
      </c>
      <c r="F18" s="7">
        <f t="shared" si="0"/>
        <v>1.9705882352941178</v>
      </c>
      <c r="G18" s="7">
        <f>IF(OR(C18="",D18=""),"",SUMIF(aankoop!A:D,A18,aankoop!D:D)/C18)</f>
        <v>1.35</v>
      </c>
      <c r="H18" s="7">
        <f t="shared" si="1"/>
        <v>0.08</v>
      </c>
    </row>
    <row r="19" spans="1:8" ht="12.75">
      <c r="A19" s="27" t="s">
        <v>41</v>
      </c>
      <c r="B19" s="66">
        <v>1.8</v>
      </c>
      <c r="C19" s="3">
        <f>IF(COUNTIF(aankoop!A:A,A19)=0,"",COUNTIF(aankoop!A:A,A19))</f>
        <v>1</v>
      </c>
      <c r="D19" s="59">
        <f>IF(C19="","",SUMIF(aankoop!A:A,A19,aankoop!E:E)/C19)</f>
        <v>50</v>
      </c>
      <c r="E19" s="64">
        <f>IF(C19="","",SUMIF(aankoop!A:A,A19,aankoop!F:F)/C19)</f>
        <v>28</v>
      </c>
      <c r="F19" s="7">
        <f t="shared" si="0"/>
        <v>1.7857142857142858</v>
      </c>
      <c r="G19" s="7">
        <f>IF(OR(C19="",D19=""),"",SUMIF(aankoop!A:D,A19,aankoop!D:D)/C19)</f>
        <v>1</v>
      </c>
      <c r="H19" s="7">
        <f t="shared" si="1"/>
        <v>0.04</v>
      </c>
    </row>
    <row r="20" spans="1:8" ht="12.75">
      <c r="A20" s="27" t="s">
        <v>62</v>
      </c>
      <c r="B20" s="66">
        <v>2.02</v>
      </c>
      <c r="C20" s="3">
        <f>IF(COUNTIF(aankoop!A:A,A20)=0,"",COUNTIF(aankoop!A:A,A20))</f>
        <v>2</v>
      </c>
      <c r="D20" s="59">
        <f>IF(C20="","",SUMIF(aankoop!A:A,A20,aankoop!E:E)/C20)</f>
        <v>61.5</v>
      </c>
      <c r="E20" s="64">
        <f>IF(C20="","",SUMIF(aankoop!A:A,A20,aankoop!F:F)/C20)</f>
        <v>30.5</v>
      </c>
      <c r="F20" s="7">
        <f t="shared" si="0"/>
        <v>2.0163934426229506</v>
      </c>
      <c r="G20" s="7">
        <f>IF(OR(C20="",D20=""),"",SUMIF(aankoop!A:D,A20,aankoop!D:D)/C20)</f>
        <v>1</v>
      </c>
      <c r="H20" s="7">
        <f t="shared" si="1"/>
        <v>0.04</v>
      </c>
    </row>
    <row r="21" spans="1:8" ht="12.75">
      <c r="A21" s="27" t="s">
        <v>9</v>
      </c>
      <c r="B21" s="66">
        <v>2.53</v>
      </c>
      <c r="C21" s="3">
        <f>IF(COUNTIF(aankoop!A:A,A21)=0,"",COUNTIF(aankoop!A:A,A21))</f>
        <v>2</v>
      </c>
      <c r="D21" s="59">
        <f>IF(C21="","",SUMIF(aankoop!A:A,A21,aankoop!E:E)/C21)</f>
        <v>42</v>
      </c>
      <c r="E21" s="64">
        <f>IF(C21="","",SUMIF(aankoop!A:A,A21,aankoop!F:F)/C21)</f>
        <v>17</v>
      </c>
      <c r="F21" s="7">
        <f t="shared" si="0"/>
        <v>2.4705882352941178</v>
      </c>
      <c r="G21" s="7">
        <f>IF(OR(C21="",D21=""),"",SUMIF(aankoop!A:D,A21,aankoop!D:D)/C21)</f>
        <v>1.5</v>
      </c>
      <c r="H21" s="7">
        <f t="shared" si="1"/>
        <v>0.09</v>
      </c>
    </row>
    <row r="22" spans="1:8" ht="12.75">
      <c r="A22" s="27" t="s">
        <v>42</v>
      </c>
      <c r="B22" s="66">
        <v>0.85</v>
      </c>
      <c r="C22" s="3">
        <f>IF(COUNTIF(aankoop!A:A,A22)=0,"",COUNTIF(aankoop!A:A,A22))</f>
        <v>1</v>
      </c>
      <c r="D22" s="59">
        <f>IF(C22="","",SUMIF(aankoop!A:A,A22,aankoop!E:E)/C22)</f>
        <v>13</v>
      </c>
      <c r="E22" s="64">
        <f>IF(C22="","",SUMIF(aankoop!A:A,A22,aankoop!F:F)/C22)</f>
        <v>17</v>
      </c>
      <c r="F22" s="7">
        <f t="shared" si="0"/>
        <v>0.7647058823529411</v>
      </c>
      <c r="G22" s="7">
        <f>IF(OR(C22="",D22=""),"",SUMIF(aankoop!A:D,A22,aankoop!D:D)/C22)</f>
        <v>0.95</v>
      </c>
      <c r="H22" s="7">
        <f t="shared" si="1"/>
        <v>0.06</v>
      </c>
    </row>
    <row r="23" spans="1:8" ht="12.75">
      <c r="A23" s="27" t="s">
        <v>43</v>
      </c>
      <c r="B23" s="66">
        <v>2.93</v>
      </c>
      <c r="C23" s="3">
        <f>IF(COUNTIF(aankoop!A:A,A23)=0,"",COUNTIF(aankoop!A:A,A23))</f>
        <v>1</v>
      </c>
      <c r="D23" s="59">
        <f>IF(C23="","",SUMIF(aankoop!A:A,A23,aankoop!E:E)/C23)</f>
        <v>44</v>
      </c>
      <c r="E23" s="64">
        <f>IF(C23="","",SUMIF(aankoop!A:A,A23,aankoop!F:F)/C23)</f>
        <v>15</v>
      </c>
      <c r="F23" s="7">
        <f t="shared" si="0"/>
        <v>2.933333333333333</v>
      </c>
      <c r="G23" s="7">
        <f>IF(OR(C23="",D23=""),"",SUMIF(aankoop!A:D,A23,aankoop!D:D)/C23)</f>
        <v>0.95</v>
      </c>
      <c r="H23" s="7">
        <f t="shared" si="1"/>
        <v>0.07</v>
      </c>
    </row>
    <row r="24" spans="1:8" ht="12.75">
      <c r="A24" s="27" t="s">
        <v>44</v>
      </c>
      <c r="B24" s="66">
        <v>3.41</v>
      </c>
      <c r="C24" s="3">
        <f>IF(COUNTIF(aankoop!A:A,A24)=0,"",COUNTIF(aankoop!A:A,A24))</f>
        <v>1</v>
      </c>
      <c r="D24" s="59">
        <f>IF(C24="","",SUMIF(aankoop!A:A,A24,aankoop!E:E)/C24)</f>
        <v>46</v>
      </c>
      <c r="E24" s="64">
        <f>IF(C24="","",SUMIF(aankoop!A:A,A24,aankoop!F:F)/C24)</f>
        <v>13.5</v>
      </c>
      <c r="F24" s="7">
        <f t="shared" si="0"/>
        <v>3.4074074074074074</v>
      </c>
      <c r="G24" s="7">
        <f>IF(OR(C24="",D24=""),"",SUMIF(aankoop!A:D,A24,aankoop!D:D)/C24)</f>
        <v>1.05</v>
      </c>
      <c r="H24" s="7">
        <f t="shared" si="1"/>
        <v>0.08</v>
      </c>
    </row>
    <row r="25" spans="1:8" ht="12.75">
      <c r="A25" s="27" t="s">
        <v>45</v>
      </c>
      <c r="B25" s="66">
        <v>2.14</v>
      </c>
      <c r="C25" s="3">
        <f>IF(COUNTIF(aankoop!A:A,A25)=0,"",COUNTIF(aankoop!A:A,A25))</f>
        <v>1</v>
      </c>
      <c r="D25" s="59">
        <f>IF(C25="","",SUMIF(aankoop!A:A,A25,aankoop!E:E)/C25)</f>
        <v>46</v>
      </c>
      <c r="E25" s="64">
        <f>IF(C25="","",SUMIF(aankoop!A:A,A25,aankoop!F:F)/C25)</f>
        <v>21.5</v>
      </c>
      <c r="F25" s="7">
        <f t="shared" si="0"/>
        <v>2.13953488372093</v>
      </c>
      <c r="G25" s="7">
        <f>IF(OR(C25="",D25=""),"",SUMIF(aankoop!A:D,A25,aankoop!D:D)/C25)</f>
        <v>1.05</v>
      </c>
      <c r="H25" s="7">
        <f t="shared" si="1"/>
        <v>0.05</v>
      </c>
    </row>
    <row r="26" spans="1:8" ht="12.75">
      <c r="A26" s="27" t="s">
        <v>46</v>
      </c>
      <c r="B26" s="66">
        <v>2.1</v>
      </c>
      <c r="C26" s="3">
        <f>IF(COUNTIF(aankoop!A:A,A26)=0,"",COUNTIF(aankoop!A:A,A26))</f>
        <v>1</v>
      </c>
      <c r="D26" s="59">
        <f>IF(C26="","",SUMIF(aankoop!A:A,A26,aankoop!E:E)/C26)</f>
        <v>32</v>
      </c>
      <c r="E26" s="64">
        <f>IF(C26="","",SUMIF(aankoop!A:A,A26,aankoop!F:F)/C26)</f>
        <v>26</v>
      </c>
      <c r="F26" s="7">
        <f t="shared" si="0"/>
        <v>1.2307692307692308</v>
      </c>
      <c r="G26" s="7">
        <f>IF(OR(C26="",D26=""),"",SUMIF(aankoop!A:D,A26,aankoop!D:D)/C26)</f>
        <v>1</v>
      </c>
      <c r="H26" s="7">
        <f t="shared" si="1"/>
        <v>0.04</v>
      </c>
    </row>
    <row r="27" spans="1:8" ht="12.75">
      <c r="A27" s="27" t="s">
        <v>47</v>
      </c>
      <c r="B27" s="66">
        <v>2.08</v>
      </c>
      <c r="C27" s="3">
        <f>IF(COUNTIF(aankoop!A:A,A27)=0,"",COUNTIF(aankoop!A:A,A27))</f>
        <v>2</v>
      </c>
      <c r="D27" s="59">
        <f>IF(C27="","",SUMIF(aankoop!A:A,A27,aankoop!E:E)/C27)</f>
        <v>37</v>
      </c>
      <c r="E27" s="64">
        <f>IF(C27="","",SUMIF(aankoop!A:A,A27,aankoop!F:F)/C27)</f>
        <v>17.75</v>
      </c>
      <c r="F27" s="7">
        <f t="shared" si="0"/>
        <v>2.084507042253521</v>
      </c>
      <c r="G27" s="7">
        <f>IF(OR(C27="",D27=""),"",SUMIF(aankoop!A:D,A27,aankoop!D:D)/C27)</f>
        <v>1.6</v>
      </c>
      <c r="H27" s="7">
        <f t="shared" si="1"/>
        <v>0.1</v>
      </c>
    </row>
    <row r="28" spans="1:10" ht="12.75">
      <c r="A28" s="27" t="s">
        <v>48</v>
      </c>
      <c r="B28" s="66">
        <v>4.72</v>
      </c>
      <c r="C28" s="3">
        <f>IF(COUNTIF(aankoop!A:A,A28)=0,"",COUNTIF(aankoop!A:A,A28))</f>
        <v>1</v>
      </c>
      <c r="D28" s="59">
        <f>IF(C28="","",SUMIF(aankoop!A:A,A28,aankoop!E:E)/C28)</f>
        <v>1000</v>
      </c>
      <c r="E28" s="64">
        <f>IF(C28="","",SUMIF(aankoop!A:A,A28,aankoop!F:F)/C28)</f>
        <v>212</v>
      </c>
      <c r="F28" s="7">
        <f t="shared" si="0"/>
        <v>4.716981132075472</v>
      </c>
      <c r="G28" s="7">
        <f>IF(OR(C28="",D28=""),"",SUMIF(aankoop!A:D,A28,aankoop!D:D)/C28)</f>
        <v>0.79</v>
      </c>
      <c r="H28" s="7">
        <f t="shared" si="1"/>
        <v>0.01</v>
      </c>
      <c r="J28" s="54"/>
    </row>
    <row r="29" spans="1:8" ht="12.75">
      <c r="A29" s="27" t="s">
        <v>49</v>
      </c>
      <c r="B29" s="66">
        <v>6.3</v>
      </c>
      <c r="C29" s="3">
        <f>IF(COUNTIF(aankoop!A:A,A29)=0,"",COUNTIF(aankoop!A:A,A29))</f>
        <v>1</v>
      </c>
      <c r="D29" s="59">
        <f>IF(C29="","",SUMIF(aankoop!A:A,A29,aankoop!E:E)/C29)</f>
        <v>63</v>
      </c>
      <c r="E29" s="64">
        <f>IF(C29="","",SUMIF(aankoop!A:A,A29,aankoop!F:F)/C29)</f>
        <v>10</v>
      </c>
      <c r="F29" s="7">
        <f t="shared" si="0"/>
        <v>6.3</v>
      </c>
      <c r="G29" s="7">
        <f>IF(OR(C29="",D29=""),"",SUMIF(aankoop!A:D,A29,aankoop!D:D)/C29)</f>
        <v>0</v>
      </c>
      <c r="H29" s="7">
        <f t="shared" si="1"/>
        <v>0</v>
      </c>
    </row>
    <row r="30" spans="1:8" ht="12.75">
      <c r="A30" s="27"/>
      <c r="B30" s="66"/>
      <c r="C30" s="3">
        <f>IF(COUNTIF(aankoop!A:A,A30)=0,"",COUNTIF(aankoop!A:A,A30))</f>
      </c>
      <c r="D30" s="59">
        <f>IF(C30="","",SUMIF(aankoop!A:A,A30,aankoop!E:E)/C30)</f>
      </c>
      <c r="E30" s="64">
        <f>IF(C30="","",SUMIF(aankoop!A:A,A30,aankoop!F:F)/C30)</f>
      </c>
      <c r="F30" s="7">
        <f aca="true" t="shared" si="2" ref="F30:F35">IF(OR(D30="",E30=""),"",D30/E30)</f>
      </c>
      <c r="G30" s="7">
        <f>IF(OR(C30="",D30=""),"",SUMIF(aankoop!A:D,A30,aankoop!D:D)/C30)</f>
      </c>
      <c r="H30" s="7">
        <f aca="true" t="shared" si="3" ref="H30:H35">IF(OR(G30="",E30=""),"",CEILING(G30/E30,0.01))</f>
      </c>
    </row>
    <row r="31" spans="1:8" ht="12.75">
      <c r="A31" s="27"/>
      <c r="B31" s="66"/>
      <c r="C31" s="3">
        <f>IF(COUNTIF(aankoop!A:A,A31)=0,"",COUNTIF(aankoop!A:A,A31))</f>
      </c>
      <c r="D31" s="59">
        <f>IF(C31="","",SUMIF(aankoop!A:A,A31,aankoop!E:E)/C31)</f>
      </c>
      <c r="E31" s="64">
        <f>IF(C31="","",SUMIF(aankoop!A:A,A31,aankoop!F:F)/C31)</f>
      </c>
      <c r="F31" s="7">
        <f t="shared" si="2"/>
      </c>
      <c r="G31" s="7">
        <f>IF(OR(C31="",D31=""),"",SUMIF(aankoop!A:D,A31,aankoop!D:D)/C31)</f>
      </c>
      <c r="H31" s="7">
        <f t="shared" si="3"/>
      </c>
    </row>
    <row r="32" spans="1:8" ht="12.75">
      <c r="A32" s="27"/>
      <c r="B32" s="66"/>
      <c r="C32" s="3">
        <f>IF(COUNTIF(aankoop!A:A,A32)=0,"",COUNTIF(aankoop!A:A,A32))</f>
      </c>
      <c r="D32" s="59">
        <f>IF(C32="","",SUMIF(aankoop!A:A,A32,aankoop!E:E)/C32)</f>
      </c>
      <c r="E32" s="64">
        <f>IF(C32="","",SUMIF(aankoop!A:A,A32,aankoop!F:F)/C32)</f>
      </c>
      <c r="F32" s="7">
        <f t="shared" si="2"/>
      </c>
      <c r="G32" s="7">
        <f>IF(OR(C32="",D32=""),"",SUMIF(aankoop!A:D,A32,aankoop!D:D)/C32)</f>
      </c>
      <c r="H32" s="7">
        <f t="shared" si="3"/>
      </c>
    </row>
    <row r="33" spans="1:8" ht="12.75">
      <c r="A33" s="27"/>
      <c r="B33" s="66"/>
      <c r="C33" s="3">
        <f>IF(COUNTIF(aankoop!A:A,A33)=0,"",COUNTIF(aankoop!A:A,A33))</f>
      </c>
      <c r="D33" s="59">
        <f>IF(C33="","",SUMIF(aankoop!A:A,A33,aankoop!E:E)/C33)</f>
      </c>
      <c r="E33" s="64">
        <f>IF(C33="","",SUMIF(aankoop!A:A,A33,aankoop!F:F)/C33)</f>
      </c>
      <c r="F33" s="7">
        <f t="shared" si="2"/>
      </c>
      <c r="G33" s="7">
        <f>IF(OR(C33="",D33=""),"",SUMIF(aankoop!A:D,A33,aankoop!D:D)/C33)</f>
      </c>
      <c r="H33" s="7">
        <f t="shared" si="3"/>
      </c>
    </row>
    <row r="34" spans="1:8" ht="12.75">
      <c r="A34" s="27"/>
      <c r="B34" s="66"/>
      <c r="C34" s="3">
        <f>IF(COUNTIF(aankoop!A:A,A34)=0,"",COUNTIF(aankoop!A:A,A34))</f>
      </c>
      <c r="D34" s="59">
        <f>IF(C34="","",SUMIF(aankoop!A:A,A34,aankoop!E:E)/C34)</f>
      </c>
      <c r="E34" s="64">
        <f>IF(C34="","",SUMIF(aankoop!A:A,A34,aankoop!F:F)/C34)</f>
      </c>
      <c r="F34" s="7">
        <f t="shared" si="2"/>
      </c>
      <c r="G34" s="7">
        <f>IF(OR(C34="",D34=""),"",SUMIF(aankoop!A:D,A34,aankoop!D:D)/C34)</f>
      </c>
      <c r="H34" s="7">
        <f t="shared" si="3"/>
      </c>
    </row>
    <row r="35" spans="1:8" ht="12.75">
      <c r="A35" s="27"/>
      <c r="B35" s="66"/>
      <c r="C35" s="3">
        <f>IF(COUNTIF(aankoop!A:A,A35)=0,"",COUNTIF(aankoop!A:A,A35))</f>
      </c>
      <c r="D35" s="59">
        <f>IF(C35="","",SUMIF(aankoop!A:A,A35,aankoop!E:E)/C35)</f>
      </c>
      <c r="E35" s="64">
        <f>IF(C35="","",SUMIF(aankoop!A:A,A35,aankoop!F:F)/C35)</f>
      </c>
      <c r="F35" s="7">
        <f t="shared" si="2"/>
      </c>
      <c r="G35" s="7">
        <f>IF(OR(C35="",D35=""),"",SUMIF(aankoop!A:D,A35,aankoop!D:D)/C35)</f>
      </c>
      <c r="H35" s="7">
        <f t="shared" si="3"/>
      </c>
    </row>
  </sheetData>
  <mergeCells count="1">
    <mergeCell ref="A1:A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H43" sqref="H43"/>
    </sheetView>
  </sheetViews>
  <sheetFormatPr defaultColWidth="9.140625" defaultRowHeight="12.75"/>
  <cols>
    <col min="1" max="1" width="5.57421875" style="6" bestFit="1" customWidth="1"/>
    <col min="2" max="2" width="4.00390625" style="1" bestFit="1" customWidth="1"/>
    <col min="3" max="3" width="9.140625" style="1" customWidth="1"/>
    <col min="4" max="4" width="7.57421875" style="1" bestFit="1" customWidth="1"/>
    <col min="5" max="5" width="8.57421875" style="11" bestFit="1" customWidth="1"/>
    <col min="6" max="6" width="4.57421875" style="1" bestFit="1" customWidth="1"/>
    <col min="7" max="7" width="5.421875" style="1" bestFit="1" customWidth="1"/>
    <col min="8" max="8" width="9.57421875" style="1" bestFit="1" customWidth="1"/>
    <col min="9" max="9" width="2.00390625" style="1" bestFit="1" customWidth="1"/>
    <col min="10" max="10" width="6.00390625" style="1" bestFit="1" customWidth="1"/>
    <col min="11" max="11" width="2.140625" style="1" bestFit="1" customWidth="1"/>
    <col min="12" max="12" width="3.00390625" style="1" bestFit="1" customWidth="1"/>
    <col min="13" max="13" width="5.00390625" style="1" bestFit="1" customWidth="1"/>
    <col min="14" max="14" width="9.140625" style="1" customWidth="1"/>
    <col min="15" max="15" width="12.8515625" style="1" bestFit="1" customWidth="1"/>
    <col min="16" max="16" width="5.140625" style="1" bestFit="1" customWidth="1"/>
    <col min="17" max="16384" width="9.140625" style="1" customWidth="1"/>
  </cols>
  <sheetData>
    <row r="1" spans="1:17" ht="12.75">
      <c r="A1" s="4">
        <v>1</v>
      </c>
      <c r="B1" s="2" t="s">
        <v>22</v>
      </c>
      <c r="C1" s="2">
        <v>1</v>
      </c>
      <c r="D1" s="2" t="s">
        <v>1</v>
      </c>
      <c r="E1" s="9">
        <v>14</v>
      </c>
      <c r="F1" s="2" t="s">
        <v>0</v>
      </c>
      <c r="G1" s="2" t="s">
        <v>4</v>
      </c>
      <c r="I1" s="2">
        <v>7</v>
      </c>
      <c r="J1" s="2" t="s">
        <v>24</v>
      </c>
      <c r="K1" s="2" t="s">
        <v>1</v>
      </c>
      <c r="L1" s="2">
        <v>18</v>
      </c>
      <c r="M1" s="2" t="s">
        <v>21</v>
      </c>
      <c r="O1" s="42" t="s">
        <v>27</v>
      </c>
      <c r="P1" s="16"/>
      <c r="Q1" s="16"/>
    </row>
    <row r="2" spans="1:17" ht="12.75">
      <c r="A2" s="4" t="s">
        <v>6</v>
      </c>
      <c r="B2" s="2" t="s">
        <v>22</v>
      </c>
      <c r="C2" s="2">
        <v>5</v>
      </c>
      <c r="D2" s="2" t="s">
        <v>1</v>
      </c>
      <c r="E2" s="9">
        <v>88</v>
      </c>
      <c r="F2" s="2" t="s">
        <v>2</v>
      </c>
      <c r="G2" s="2" t="s">
        <v>3</v>
      </c>
      <c r="I2" s="3">
        <v>1</v>
      </c>
      <c r="J2" s="3" t="s">
        <v>24</v>
      </c>
      <c r="K2" s="3" t="s">
        <v>1</v>
      </c>
      <c r="L2" s="3">
        <f>ROUND(I2*($L$1/$I$1),0)</f>
        <v>3</v>
      </c>
      <c r="M2" s="3" t="s">
        <v>21</v>
      </c>
      <c r="P2" s="2" t="s">
        <v>29</v>
      </c>
      <c r="Q2" s="2"/>
    </row>
    <row r="3" spans="1:17" ht="12.75">
      <c r="A3" s="5">
        <v>1</v>
      </c>
      <c r="B3" s="3" t="s">
        <v>22</v>
      </c>
      <c r="C3" s="3">
        <v>1</v>
      </c>
      <c r="D3" s="3" t="s">
        <v>1</v>
      </c>
      <c r="E3" s="10">
        <f>88/5</f>
        <v>17.6</v>
      </c>
      <c r="F3" s="3" t="s">
        <v>2</v>
      </c>
      <c r="G3" s="3" t="s">
        <v>3</v>
      </c>
      <c r="I3" s="3">
        <v>2</v>
      </c>
      <c r="J3" s="3" t="s">
        <v>24</v>
      </c>
      <c r="K3" s="3" t="s">
        <v>1</v>
      </c>
      <c r="L3" s="3">
        <f>ROUND(I3*($L$1/$I$1),0)</f>
        <v>5</v>
      </c>
      <c r="M3" s="3" t="s">
        <v>21</v>
      </c>
      <c r="O3" s="42" t="s">
        <v>26</v>
      </c>
      <c r="P3" s="16"/>
      <c r="Q3" s="16"/>
    </row>
    <row r="4" spans="1:17" ht="12.75">
      <c r="A4" s="7">
        <f>E3</f>
        <v>17.6</v>
      </c>
      <c r="B4" s="3" t="s">
        <v>2</v>
      </c>
      <c r="C4" s="3" t="s">
        <v>3</v>
      </c>
      <c r="D4" s="3" t="s">
        <v>1</v>
      </c>
      <c r="E4" s="10">
        <v>14</v>
      </c>
      <c r="F4" s="3" t="s">
        <v>0</v>
      </c>
      <c r="G4" s="3" t="s">
        <v>4</v>
      </c>
      <c r="I4" s="3">
        <v>3</v>
      </c>
      <c r="J4" s="3" t="s">
        <v>24</v>
      </c>
      <c r="K4" s="3" t="s">
        <v>1</v>
      </c>
      <c r="L4" s="3">
        <f>ROUND(I4*($L$1/$I$1),0)</f>
        <v>8</v>
      </c>
      <c r="M4" s="3" t="s">
        <v>21</v>
      </c>
      <c r="P4" s="43" t="s">
        <v>28</v>
      </c>
      <c r="Q4" s="2"/>
    </row>
    <row r="5" spans="1:17" ht="12.75">
      <c r="A5" s="5" t="s">
        <v>6</v>
      </c>
      <c r="B5" s="3" t="s">
        <v>2</v>
      </c>
      <c r="C5" s="3" t="s">
        <v>3</v>
      </c>
      <c r="D5" s="3" t="s">
        <v>1</v>
      </c>
      <c r="E5" s="10">
        <f>E4/A4</f>
        <v>0.7954545454545454</v>
      </c>
      <c r="F5" s="3" t="s">
        <v>0</v>
      </c>
      <c r="G5" s="3" t="s">
        <v>4</v>
      </c>
      <c r="I5" s="3">
        <v>4</v>
      </c>
      <c r="J5" s="3" t="s">
        <v>24</v>
      </c>
      <c r="K5" s="3" t="s">
        <v>1</v>
      </c>
      <c r="L5" s="3">
        <f>ROUND(I5*($L$1/$I$1),0)</f>
        <v>10</v>
      </c>
      <c r="M5" s="3" t="s">
        <v>21</v>
      </c>
      <c r="P5" s="43" t="s">
        <v>30</v>
      </c>
      <c r="Q5" s="2"/>
    </row>
    <row r="6" spans="1:17" ht="12.75">
      <c r="A6" s="4" t="s">
        <v>5</v>
      </c>
      <c r="B6" s="2" t="s">
        <v>23</v>
      </c>
      <c r="C6" s="2">
        <v>40</v>
      </c>
      <c r="D6" s="2" t="s">
        <v>1</v>
      </c>
      <c r="E6" s="9">
        <v>34</v>
      </c>
      <c r="F6" s="2" t="s">
        <v>2</v>
      </c>
      <c r="G6" s="2" t="s">
        <v>3</v>
      </c>
      <c r="I6" s="3">
        <v>5</v>
      </c>
      <c r="J6" s="3" t="s">
        <v>24</v>
      </c>
      <c r="K6" s="3" t="s">
        <v>1</v>
      </c>
      <c r="L6" s="3">
        <f>ROUND(I6*($L$1/$I$1),0)</f>
        <v>13</v>
      </c>
      <c r="M6" s="3" t="s">
        <v>21</v>
      </c>
      <c r="P6" s="43" t="s">
        <v>31</v>
      </c>
      <c r="Q6" s="2"/>
    </row>
    <row r="7" spans="1:17" ht="12.75">
      <c r="A7" s="4" t="s">
        <v>7</v>
      </c>
      <c r="B7" s="2" t="s">
        <v>23</v>
      </c>
      <c r="C7" s="2">
        <v>20</v>
      </c>
      <c r="D7" s="2" t="s">
        <v>1</v>
      </c>
      <c r="E7" s="9">
        <v>41</v>
      </c>
      <c r="F7" s="2" t="s">
        <v>2</v>
      </c>
      <c r="G7" s="2" t="s">
        <v>3</v>
      </c>
      <c r="P7" s="43" t="s">
        <v>32</v>
      </c>
      <c r="Q7" s="2"/>
    </row>
    <row r="8" spans="1:17" ht="12.75">
      <c r="A8" s="4" t="s">
        <v>8</v>
      </c>
      <c r="B8" s="2" t="s">
        <v>23</v>
      </c>
      <c r="C8" s="2">
        <v>10</v>
      </c>
      <c r="D8" s="2" t="s">
        <v>1</v>
      </c>
      <c r="E8" s="9">
        <v>43</v>
      </c>
      <c r="F8" s="2" t="s">
        <v>2</v>
      </c>
      <c r="G8" s="2" t="s">
        <v>3</v>
      </c>
      <c r="P8" s="43" t="s">
        <v>33</v>
      </c>
      <c r="Q8" s="2"/>
    </row>
    <row r="9" spans="1:7" ht="12.75">
      <c r="A9" s="4" t="s">
        <v>6</v>
      </c>
      <c r="B9" s="2" t="s">
        <v>23</v>
      </c>
      <c r="C9" s="2">
        <v>10</v>
      </c>
      <c r="D9" s="2" t="s">
        <v>1</v>
      </c>
      <c r="E9" s="9">
        <v>63</v>
      </c>
      <c r="F9" s="2" t="s">
        <v>2</v>
      </c>
      <c r="G9" s="2" t="s">
        <v>3</v>
      </c>
    </row>
    <row r="10" spans="1:7" ht="12.75">
      <c r="A10" s="5" t="s">
        <v>5</v>
      </c>
      <c r="B10" s="3" t="s">
        <v>23</v>
      </c>
      <c r="C10" s="3">
        <v>1</v>
      </c>
      <c r="D10" s="3" t="s">
        <v>1</v>
      </c>
      <c r="E10" s="10">
        <f>E6/C6</f>
        <v>0.85</v>
      </c>
      <c r="F10" s="3" t="s">
        <v>2</v>
      </c>
      <c r="G10" s="3" t="s">
        <v>3</v>
      </c>
    </row>
    <row r="11" spans="1:7" ht="12.75">
      <c r="A11" s="5" t="s">
        <v>7</v>
      </c>
      <c r="B11" s="3" t="s">
        <v>23</v>
      </c>
      <c r="C11" s="3">
        <v>1</v>
      </c>
      <c r="D11" s="3" t="s">
        <v>1</v>
      </c>
      <c r="E11" s="10">
        <f>E7/C7</f>
        <v>2.05</v>
      </c>
      <c r="F11" s="3" t="s">
        <v>2</v>
      </c>
      <c r="G11" s="3" t="s">
        <v>3</v>
      </c>
    </row>
    <row r="12" spans="1:7" ht="12.75">
      <c r="A12" s="5" t="s">
        <v>8</v>
      </c>
      <c r="B12" s="3" t="s">
        <v>23</v>
      </c>
      <c r="C12" s="3">
        <v>1</v>
      </c>
      <c r="D12" s="3" t="s">
        <v>1</v>
      </c>
      <c r="E12" s="10">
        <f>E8/C8</f>
        <v>4.3</v>
      </c>
      <c r="F12" s="3" t="s">
        <v>2</v>
      </c>
      <c r="G12" s="3" t="s">
        <v>3</v>
      </c>
    </row>
    <row r="13" spans="1:7" ht="12.75">
      <c r="A13" s="5" t="s">
        <v>6</v>
      </c>
      <c r="B13" s="3" t="s">
        <v>23</v>
      </c>
      <c r="C13" s="3">
        <v>1</v>
      </c>
      <c r="D13" s="3" t="s">
        <v>1</v>
      </c>
      <c r="E13" s="10">
        <f>E9/C9</f>
        <v>6.3</v>
      </c>
      <c r="F13" s="3" t="s">
        <v>2</v>
      </c>
      <c r="G13" s="3" t="s">
        <v>3</v>
      </c>
    </row>
    <row r="14" spans="1:7" ht="12.75">
      <c r="A14" s="12" t="s">
        <v>5</v>
      </c>
      <c r="B14" s="13" t="s">
        <v>23</v>
      </c>
      <c r="C14" s="13">
        <v>1</v>
      </c>
      <c r="D14" s="13" t="s">
        <v>1</v>
      </c>
      <c r="E14" s="14">
        <f>E10*$E$5</f>
        <v>0.6761363636363635</v>
      </c>
      <c r="F14" s="13" t="s">
        <v>0</v>
      </c>
      <c r="G14" s="13" t="s">
        <v>4</v>
      </c>
    </row>
    <row r="15" spans="1:7" ht="12.75">
      <c r="A15" s="12" t="s">
        <v>7</v>
      </c>
      <c r="B15" s="13" t="s">
        <v>23</v>
      </c>
      <c r="C15" s="13">
        <v>1</v>
      </c>
      <c r="D15" s="13" t="s">
        <v>1</v>
      </c>
      <c r="E15" s="14">
        <f>E11*$E$5</f>
        <v>1.630681818181818</v>
      </c>
      <c r="F15" s="13" t="s">
        <v>0</v>
      </c>
      <c r="G15" s="13" t="s">
        <v>4</v>
      </c>
    </row>
    <row r="16" spans="1:7" ht="12.75">
      <c r="A16" s="12" t="s">
        <v>8</v>
      </c>
      <c r="B16" s="13" t="s">
        <v>23</v>
      </c>
      <c r="C16" s="13">
        <v>1</v>
      </c>
      <c r="D16" s="13" t="s">
        <v>1</v>
      </c>
      <c r="E16" s="14">
        <f>E12*$E$5</f>
        <v>3.420454545454545</v>
      </c>
      <c r="F16" s="13" t="s">
        <v>0</v>
      </c>
      <c r="G16" s="13" t="s">
        <v>4</v>
      </c>
    </row>
    <row r="17" spans="1:7" ht="12.75">
      <c r="A17" s="12" t="s">
        <v>6</v>
      </c>
      <c r="B17" s="13" t="s">
        <v>23</v>
      </c>
      <c r="C17" s="13">
        <v>1</v>
      </c>
      <c r="D17" s="13" t="s">
        <v>1</v>
      </c>
      <c r="E17" s="14">
        <f>E13*$E$5</f>
        <v>5.011363636363636</v>
      </c>
      <c r="F17" s="13" t="s">
        <v>0</v>
      </c>
      <c r="G17" s="13" t="s">
        <v>4</v>
      </c>
    </row>
    <row r="18" spans="1:7" ht="12.75">
      <c r="A18" s="4" t="s">
        <v>5</v>
      </c>
      <c r="B18" s="2" t="s">
        <v>23</v>
      </c>
      <c r="C18" s="2">
        <v>40</v>
      </c>
      <c r="D18" s="2" t="s">
        <v>1</v>
      </c>
      <c r="E18" s="9">
        <v>22</v>
      </c>
      <c r="F18" s="2" t="s">
        <v>0</v>
      </c>
      <c r="G18" s="2" t="s">
        <v>4</v>
      </c>
    </row>
    <row r="19" spans="1:7" ht="12.75">
      <c r="A19" s="4" t="s">
        <v>7</v>
      </c>
      <c r="B19" s="2" t="s">
        <v>23</v>
      </c>
      <c r="C19" s="2">
        <v>20</v>
      </c>
      <c r="D19" s="2" t="s">
        <v>1</v>
      </c>
      <c r="E19" s="9">
        <v>28</v>
      </c>
      <c r="F19" s="2" t="s">
        <v>0</v>
      </c>
      <c r="G19" s="2" t="s">
        <v>4</v>
      </c>
    </row>
    <row r="20" spans="1:7" ht="12.75">
      <c r="A20" s="4" t="s">
        <v>8</v>
      </c>
      <c r="B20" s="2" t="s">
        <v>23</v>
      </c>
      <c r="C20" s="2">
        <v>20</v>
      </c>
      <c r="D20" s="2" t="s">
        <v>1</v>
      </c>
      <c r="E20" s="9">
        <v>58</v>
      </c>
      <c r="F20" s="2" t="s">
        <v>0</v>
      </c>
      <c r="G20" s="2" t="s">
        <v>4</v>
      </c>
    </row>
    <row r="21" spans="1:7" ht="12.75">
      <c r="A21" s="4" t="s">
        <v>6</v>
      </c>
      <c r="B21" s="2" t="s">
        <v>23</v>
      </c>
      <c r="C21" s="2">
        <v>10</v>
      </c>
      <c r="D21" s="2" t="s">
        <v>1</v>
      </c>
      <c r="E21" s="9">
        <v>46</v>
      </c>
      <c r="F21" s="2" t="s">
        <v>0</v>
      </c>
      <c r="G21" s="2" t="s">
        <v>4</v>
      </c>
    </row>
    <row r="22" spans="1:7" ht="12.75">
      <c r="A22" s="4" t="s">
        <v>6</v>
      </c>
      <c r="B22" s="2" t="s">
        <v>22</v>
      </c>
      <c r="C22" s="2">
        <v>10</v>
      </c>
      <c r="D22" s="2" t="s">
        <v>1</v>
      </c>
      <c r="E22" s="9">
        <v>131</v>
      </c>
      <c r="F22" s="2" t="s">
        <v>0</v>
      </c>
      <c r="G22" s="2" t="s">
        <v>4</v>
      </c>
    </row>
    <row r="23" spans="1:7" ht="12.75">
      <c r="A23" s="12" t="s">
        <v>5</v>
      </c>
      <c r="B23" s="13" t="s">
        <v>23</v>
      </c>
      <c r="C23" s="13">
        <v>1</v>
      </c>
      <c r="D23" s="13" t="s">
        <v>1</v>
      </c>
      <c r="E23" s="14">
        <f>E18/C18</f>
        <v>0.55</v>
      </c>
      <c r="F23" s="13" t="s">
        <v>0</v>
      </c>
      <c r="G23" s="13" t="s">
        <v>4</v>
      </c>
    </row>
    <row r="24" spans="1:7" ht="12.75">
      <c r="A24" s="12" t="s">
        <v>7</v>
      </c>
      <c r="B24" s="13" t="s">
        <v>23</v>
      </c>
      <c r="C24" s="13">
        <v>1</v>
      </c>
      <c r="D24" s="13" t="s">
        <v>1</v>
      </c>
      <c r="E24" s="14">
        <f>E19/C19</f>
        <v>1.4</v>
      </c>
      <c r="F24" s="13" t="s">
        <v>0</v>
      </c>
      <c r="G24" s="13" t="s">
        <v>4</v>
      </c>
    </row>
    <row r="25" spans="1:7" ht="12.75">
      <c r="A25" s="12" t="s">
        <v>8</v>
      </c>
      <c r="B25" s="13" t="s">
        <v>23</v>
      </c>
      <c r="C25" s="13">
        <v>1</v>
      </c>
      <c r="D25" s="13" t="s">
        <v>1</v>
      </c>
      <c r="E25" s="14">
        <f>E20/C20</f>
        <v>2.9</v>
      </c>
      <c r="F25" s="13" t="s">
        <v>0</v>
      </c>
      <c r="G25" s="13" t="s">
        <v>4</v>
      </c>
    </row>
    <row r="26" spans="1:8" ht="12.75">
      <c r="A26" s="12" t="s">
        <v>6</v>
      </c>
      <c r="B26" s="13" t="s">
        <v>23</v>
      </c>
      <c r="C26" s="13">
        <v>1</v>
      </c>
      <c r="D26" s="13" t="s">
        <v>1</v>
      </c>
      <c r="E26" s="14">
        <f>E21/C21</f>
        <v>4.6</v>
      </c>
      <c r="F26" s="13" t="s">
        <v>0</v>
      </c>
      <c r="G26" s="13" t="s">
        <v>4</v>
      </c>
      <c r="H26" s="19" t="s">
        <v>19</v>
      </c>
    </row>
    <row r="27" spans="1:8" ht="12.75">
      <c r="A27" s="12" t="s">
        <v>6</v>
      </c>
      <c r="B27" s="13" t="s">
        <v>22</v>
      </c>
      <c r="C27" s="13">
        <v>1</v>
      </c>
      <c r="D27" s="13" t="s">
        <v>1</v>
      </c>
      <c r="E27" s="14">
        <f>E22/C22</f>
        <v>13.1</v>
      </c>
      <c r="F27" s="13" t="s">
        <v>0</v>
      </c>
      <c r="G27" s="13" t="s">
        <v>4</v>
      </c>
      <c r="H27" s="19" t="s">
        <v>20</v>
      </c>
    </row>
    <row r="28" spans="1:8" ht="12.75">
      <c r="A28" s="18" t="s">
        <v>5</v>
      </c>
      <c r="B28" s="16" t="s">
        <v>23</v>
      </c>
      <c r="C28" s="16" t="s">
        <v>1</v>
      </c>
      <c r="D28" s="15">
        <f>E14</f>
        <v>0.6761363636363635</v>
      </c>
      <c r="E28" s="15">
        <f>E23</f>
        <v>0.55</v>
      </c>
      <c r="F28" s="17">
        <f>(D28+E28)/2</f>
        <v>0.6130681818181818</v>
      </c>
      <c r="G28" s="16" t="s">
        <v>0</v>
      </c>
      <c r="H28" s="36">
        <f>0.5*ABS(D28-E28)/(D28+E28)</f>
        <v>0.05143651529193692</v>
      </c>
    </row>
    <row r="29" spans="1:8" ht="12.75">
      <c r="A29" s="18" t="s">
        <v>7</v>
      </c>
      <c r="B29" s="16" t="s">
        <v>23</v>
      </c>
      <c r="C29" s="16" t="s">
        <v>1</v>
      </c>
      <c r="D29" s="15">
        <f>E15</f>
        <v>1.630681818181818</v>
      </c>
      <c r="E29" s="15">
        <f>E24</f>
        <v>1.4</v>
      </c>
      <c r="F29" s="17">
        <f>(D29+E29)/2</f>
        <v>1.515340909090909</v>
      </c>
      <c r="G29" s="16" t="s">
        <v>0</v>
      </c>
      <c r="H29" s="36">
        <f>0.5*ABS(D29-E29)/(D29+E29)</f>
        <v>0.0380577427821522</v>
      </c>
    </row>
    <row r="30" spans="1:8" ht="12.75">
      <c r="A30" s="18" t="s">
        <v>8</v>
      </c>
      <c r="B30" s="16" t="s">
        <v>23</v>
      </c>
      <c r="C30" s="16" t="s">
        <v>1</v>
      </c>
      <c r="D30" s="15">
        <f>E16</f>
        <v>3.420454545454545</v>
      </c>
      <c r="E30" s="15">
        <f>E25</f>
        <v>2.9</v>
      </c>
      <c r="F30" s="17">
        <f>(D30+E30)/2</f>
        <v>3.1602272727272727</v>
      </c>
      <c r="G30" s="16" t="s">
        <v>0</v>
      </c>
      <c r="H30" s="36">
        <f>0.5*ABS(D30-E30)/(D30+E30)</f>
        <v>0.04117224020136639</v>
      </c>
    </row>
    <row r="31" spans="1:8" ht="12.75">
      <c r="A31" s="18" t="s">
        <v>6</v>
      </c>
      <c r="B31" s="16" t="s">
        <v>23</v>
      </c>
      <c r="C31" s="16" t="s">
        <v>1</v>
      </c>
      <c r="D31" s="15">
        <f>E17</f>
        <v>5.011363636363636</v>
      </c>
      <c r="E31" s="15">
        <f>E26</f>
        <v>4.6</v>
      </c>
      <c r="F31" s="17">
        <f>(D31+E31)/2</f>
        <v>4.805681818181817</v>
      </c>
      <c r="G31" s="16" t="s">
        <v>0</v>
      </c>
      <c r="H31" s="36">
        <f>0.5*ABS(D31-E31)/(D31+E31)</f>
        <v>0.02139985812248758</v>
      </c>
    </row>
    <row r="32" spans="1:8" ht="12.75">
      <c r="A32" s="18" t="s">
        <v>6</v>
      </c>
      <c r="B32" s="16" t="s">
        <v>22</v>
      </c>
      <c r="C32" s="16" t="s">
        <v>1</v>
      </c>
      <c r="D32" s="15">
        <f>E4</f>
        <v>14</v>
      </c>
      <c r="E32" s="15">
        <f>E27</f>
        <v>13.1</v>
      </c>
      <c r="F32" s="17">
        <f>(D32+E32)/2</f>
        <v>13.55</v>
      </c>
      <c r="G32" s="16" t="s">
        <v>0</v>
      </c>
      <c r="H32" s="36">
        <f>0.5*ABS(D32-E32)/(D32+E32)</f>
        <v>0.01660516605166052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bertjan</dc:creator>
  <cp:keywords/>
  <dc:description/>
  <cp:lastModifiedBy>bertjan</cp:lastModifiedBy>
  <dcterms:created xsi:type="dcterms:W3CDTF">2009-07-25T15:35:30Z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